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xr:revisionPtr revIDLastSave="0" documentId="13_ncr:1_{9644E2EC-4063-4A30-96C2-1DE4DE7AEC91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kapitulácia stavby" sheetId="1" state="veryHidden" r:id="rId1"/>
    <sheet name="21_008 - Doasfaltovanie m..." sheetId="2" r:id="rId2"/>
  </sheets>
  <definedNames>
    <definedName name="_xlnm._FilterDatabase" localSheetId="1" hidden="1">'21_008 - Doasfaltovanie m...'!$C$117:$K$161</definedName>
    <definedName name="_xlnm.Print_Titles" localSheetId="1">'21_008 - Doasfaltovanie m...'!$117:$117</definedName>
    <definedName name="_xlnm.Print_Titles" localSheetId="0">'Rekapitulácia stavby'!$92:$92</definedName>
    <definedName name="_xlnm.Print_Area" localSheetId="1">'21_008 - Doasfaltovanie m...'!$C$4:$J$76,'21_008 - Doasfaltovanie m...'!$C$82:$J$101,'21_008 - Doasfaltovanie m...'!$C$107:$J$161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61" i="2"/>
  <c r="BH161" i="2"/>
  <c r="BG161" i="2"/>
  <c r="BE161" i="2"/>
  <c r="T161" i="2"/>
  <c r="T160" i="2"/>
  <c r="R161" i="2"/>
  <c r="R160" i="2"/>
  <c r="P161" i="2"/>
  <c r="P160" i="2" s="1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F33" i="2" s="1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F114" i="2"/>
  <c r="F112" i="2"/>
  <c r="E110" i="2"/>
  <c r="J90" i="2"/>
  <c r="F89" i="2"/>
  <c r="F87" i="2"/>
  <c r="E85" i="2"/>
  <c r="J19" i="2"/>
  <c r="E19" i="2"/>
  <c r="J89" i="2" s="1"/>
  <c r="J18" i="2"/>
  <c r="J16" i="2"/>
  <c r="E16" i="2"/>
  <c r="F115" i="2" s="1"/>
  <c r="J15" i="2"/>
  <c r="J10" i="2"/>
  <c r="J112" i="2"/>
  <c r="L90" i="1"/>
  <c r="AM90" i="1"/>
  <c r="AM89" i="1"/>
  <c r="L89" i="1"/>
  <c r="AM87" i="1"/>
  <c r="L87" i="1"/>
  <c r="L85" i="1"/>
  <c r="L84" i="1"/>
  <c r="J161" i="2"/>
  <c r="BK159" i="2"/>
  <c r="BK158" i="2"/>
  <c r="BK157" i="2"/>
  <c r="BK156" i="2"/>
  <c r="J155" i="2"/>
  <c r="J154" i="2"/>
  <c r="J153" i="2"/>
  <c r="BK152" i="2"/>
  <c r="J151" i="2"/>
  <c r="BK150" i="2"/>
  <c r="BK149" i="2"/>
  <c r="J148" i="2"/>
  <c r="BK147" i="2"/>
  <c r="J146" i="2"/>
  <c r="J144" i="2"/>
  <c r="J143" i="2"/>
  <c r="J139" i="2"/>
  <c r="J138" i="2"/>
  <c r="J137" i="2"/>
  <c r="J136" i="2"/>
  <c r="BK135" i="2"/>
  <c r="J133" i="2"/>
  <c r="BK132" i="2"/>
  <c r="J130" i="2"/>
  <c r="J129" i="2"/>
  <c r="BK126" i="2"/>
  <c r="BK125" i="2"/>
  <c r="J122" i="2"/>
  <c r="BK161" i="2"/>
  <c r="J159" i="2"/>
  <c r="J158" i="2"/>
  <c r="J157" i="2"/>
  <c r="BK155" i="2"/>
  <c r="BK153" i="2"/>
  <c r="J152" i="2"/>
  <c r="BK151" i="2"/>
  <c r="BK144" i="2"/>
  <c r="BK143" i="2"/>
  <c r="BK142" i="2"/>
  <c r="BK136" i="2"/>
  <c r="J135" i="2"/>
  <c r="J134" i="2"/>
  <c r="J132" i="2"/>
  <c r="BK130" i="2"/>
  <c r="J128" i="2"/>
  <c r="J126" i="2"/>
  <c r="BK124" i="2"/>
  <c r="J156" i="2"/>
  <c r="BK154" i="2"/>
  <c r="J150" i="2"/>
  <c r="J149" i="2"/>
  <c r="BK148" i="2"/>
  <c r="J147" i="2"/>
  <c r="BK146" i="2"/>
  <c r="J142" i="2"/>
  <c r="J141" i="2"/>
  <c r="BK138" i="2"/>
  <c r="BK137" i="2"/>
  <c r="BK134" i="2"/>
  <c r="BK133" i="2"/>
  <c r="BK128" i="2"/>
  <c r="BK127" i="2"/>
  <c r="BK123" i="2"/>
  <c r="BK122" i="2"/>
  <c r="BK129" i="2"/>
  <c r="J127" i="2"/>
  <c r="J123" i="2"/>
  <c r="J121" i="2"/>
  <c r="J125" i="2"/>
  <c r="J124" i="2"/>
  <c r="BK121" i="2"/>
  <c r="AS94" i="1"/>
  <c r="BK141" i="2"/>
  <c r="BK139" i="2"/>
  <c r="P145" i="2" l="1"/>
  <c r="BK120" i="2"/>
  <c r="J120" i="2" s="1"/>
  <c r="J96" i="2" s="1"/>
  <c r="P120" i="2"/>
  <c r="R120" i="2"/>
  <c r="T120" i="2"/>
  <c r="BK131" i="2"/>
  <c r="J131" i="2" s="1"/>
  <c r="J97" i="2" s="1"/>
  <c r="P131" i="2"/>
  <c r="R131" i="2"/>
  <c r="T131" i="2"/>
  <c r="BK140" i="2"/>
  <c r="J140" i="2" s="1"/>
  <c r="J98" i="2" s="1"/>
  <c r="P140" i="2"/>
  <c r="R140" i="2"/>
  <c r="T140" i="2"/>
  <c r="BK145" i="2"/>
  <c r="J145" i="2" s="1"/>
  <c r="J99" i="2" s="1"/>
  <c r="R145" i="2"/>
  <c r="T145" i="2"/>
  <c r="J87" i="2"/>
  <c r="BF150" i="2"/>
  <c r="F90" i="2"/>
  <c r="BF124" i="2"/>
  <c r="BF125" i="2"/>
  <c r="BF128" i="2"/>
  <c r="BF158" i="2"/>
  <c r="BF126" i="2"/>
  <c r="BF127" i="2"/>
  <c r="BF134" i="2"/>
  <c r="BF135" i="2"/>
  <c r="BF141" i="2"/>
  <c r="BF142" i="2"/>
  <c r="BF143" i="2"/>
  <c r="BF144" i="2"/>
  <c r="BF148" i="2"/>
  <c r="BF151" i="2"/>
  <c r="BF153" i="2"/>
  <c r="BF155" i="2"/>
  <c r="BF157" i="2"/>
  <c r="J114" i="2"/>
  <c r="BF121" i="2"/>
  <c r="BF123" i="2"/>
  <c r="BF132" i="2"/>
  <c r="BF136" i="2"/>
  <c r="BF138" i="2"/>
  <c r="BF146" i="2"/>
  <c r="BF147" i="2"/>
  <c r="BF152" i="2"/>
  <c r="BF154" i="2"/>
  <c r="BF156" i="2"/>
  <c r="BF161" i="2"/>
  <c r="BB95" i="1"/>
  <c r="BB94" i="1" s="1"/>
  <c r="W31" i="1" s="1"/>
  <c r="BF122" i="2"/>
  <c r="BF129" i="2"/>
  <c r="BF130" i="2"/>
  <c r="BF133" i="2"/>
  <c r="BF137" i="2"/>
  <c r="BF139" i="2"/>
  <c r="BF149" i="2"/>
  <c r="BF159" i="2"/>
  <c r="BK160" i="2"/>
  <c r="J160" i="2" s="1"/>
  <c r="J100" i="2" s="1"/>
  <c r="F31" i="2"/>
  <c r="AZ95" i="1" s="1"/>
  <c r="AZ94" i="1" s="1"/>
  <c r="W29" i="1" s="1"/>
  <c r="J31" i="2"/>
  <c r="AV95" i="1" s="1"/>
  <c r="F35" i="2"/>
  <c r="BD95" i="1" s="1"/>
  <c r="BD94" i="1" s="1"/>
  <c r="W33" i="1" s="1"/>
  <c r="F34" i="2"/>
  <c r="BC95" i="1" s="1"/>
  <c r="BC94" i="1" s="1"/>
  <c r="AY94" i="1" s="1"/>
  <c r="R119" i="2" l="1"/>
  <c r="R118" i="2"/>
  <c r="T119" i="2"/>
  <c r="T118" i="2"/>
  <c r="P119" i="2"/>
  <c r="P118" i="2"/>
  <c r="AU95" i="1" s="1"/>
  <c r="AU94" i="1" s="1"/>
  <c r="BK119" i="2"/>
  <c r="J119" i="2" s="1"/>
  <c r="J95" i="2" s="1"/>
  <c r="F32" i="2"/>
  <c r="BA95" i="1" s="1"/>
  <c r="BA94" i="1" s="1"/>
  <c r="W30" i="1" s="1"/>
  <c r="W32" i="1"/>
  <c r="AV94" i="1"/>
  <c r="AK29" i="1" s="1"/>
  <c r="AX94" i="1"/>
  <c r="J32" i="2"/>
  <c r="AW95" i="1" s="1"/>
  <c r="AT95" i="1" s="1"/>
  <c r="BK118" i="2" l="1"/>
  <c r="J118" i="2"/>
  <c r="J94" i="2"/>
  <c r="AW94" i="1"/>
  <c r="AK30" i="1" s="1"/>
  <c r="AT94" i="1" l="1"/>
  <c r="J28" i="2"/>
  <c r="AG95" i="1" s="1"/>
  <c r="AN95" i="1" s="1"/>
  <c r="J37" i="2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<sst xmlns="http://schemas.openxmlformats.org/spreadsheetml/2006/main" count="805" uniqueCount="268">
  <si>
    <t>Export Komplet</t>
  </si>
  <si>
    <t/>
  </si>
  <si>
    <t>2.0</t>
  </si>
  <si>
    <t>ZAMOK</t>
  </si>
  <si>
    <t>False</t>
  </si>
  <si>
    <t>{f731902e-58bc-4fd6-9bc2-76ab5a3a3222}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</si>
  <si>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</si>
  <si>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</si>
  <si>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</si>
  <si>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</si>
  <si>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</si>
  <si>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</si>
  <si>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</si>
  <si>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21_008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</si>
  <si>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</si>
  <si>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</si>
  <si>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Doasfaltovanie miestnych komunikácií v obci Kotešová v roku 2021</t>
  </si>
  <si>
    <t>JKSO:</t>
  </si>
  <si>
    <t>KS:</t>
  </si>
  <si>
    <t>Miesto:</t>
  </si>
  <si>
    <t xml:space="preserve"> </t>
  </si>
  <si>
    <t>Dátum:</t>
  </si>
  <si>
    <t>9. 3. 2021</t>
  </si>
  <si>
    <t>Objednávateľ:</t>
  </si>
  <si>
    <t>IČO:</t>
  </si>
  <si>
    <t>00321389</t>
  </si>
  <si>
    <t>Obec Kotešová</t>
  </si>
  <si>
    <t>IČ DPH:</t>
  </si>
  <si>
    <t>Zhotoviteľ:</t>
  </si>
  <si>
    <t>Vyplň údaj</t>
  </si>
  <si>
    <t>Projektant:</t>
  </si>
  <si>
    <t>True</t>
  </si>
  <si>
    <t>Spracovateľ:</t>
  </si>
  <si>
    <t>Ing. Martin Pitoňák, PhD.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</si>
  <si>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</si>
  <si>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</si>
  <si>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</si>
  <si>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</si>
  <si>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</si>
  <si>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</si>
  <si>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</si>
  <si>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</si>
  <si>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</si>
  <si>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</si>
  <si>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</si>
  <si>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</si>
  <si>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</si>
  <si>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</si>
  <si>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</si>
  <si>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</si>
  <si>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</si>
  <si>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</si>
  <si>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</si>
  <si>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</si>
  <si>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</si>
  <si>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</si>
  <si>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</si>
  <si>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</si>
  <si>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</si>
  <si>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</si>
  <si>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</si>
  <si>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</si>
  <si>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</si>
  <si>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</si>
  <si>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</si>
  <si>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</si>
  <si>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</si>
  <si>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</si>
  <si>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</si>
  <si>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</si>
  <si>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</si>
  <si>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</si>
  <si>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</si>
  <si>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</si>
  <si>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</si>
  <si>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</si>
  <si>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</si>
  <si>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</si>
  <si>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</si>
  <si>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</si>
  <si>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</si>
  <si>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</si>
  <si>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</si>
  <si>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</si>
  <si>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</si>
  <si>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</si>
  <si>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</si>
  <si>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</si>
  <si>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</si>
  <si>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</si>
  <si>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</si>
  <si>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</si>
  <si>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</si>
  <si>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</si>
  <si>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</si>
  <si>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</si>
  <si>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</si>
  <si>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</si>
  <si>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</si>
  <si>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</si>
  <si>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</si>
  <si>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</si>
  <si>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</si>
  <si>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</si>
  <si>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</si>
  <si>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</si>
  <si>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</si>
  <si>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</si>
  <si>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</si>
  <si>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</si>
  <si>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</si>
  <si>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</t>
  </si>
  <si>
    <t>Odstránenie krytu v ploche do 200 m2 z betónu prostého, hr. vrstvy do 150 mm,  -0,22500t</t>
  </si>
  <si>
    <t>m2</t>
  </si>
  <si>
    <t>4</t>
  </si>
  <si>
    <t>2</t>
  </si>
  <si>
    <t>-665685557</t>
  </si>
  <si>
    <t>113107142</t>
  </si>
  <si>
    <t>Odstránenie krytu asfaltového v ploche do 200 m2, hr. do 100 mm,  -0,18100t</t>
  </si>
  <si>
    <t>-1499809731</t>
  </si>
  <si>
    <t>3</t>
  </si>
  <si>
    <t>122201101</t>
  </si>
  <si>
    <t>Odkopávka a prekopávka nezapažená v hornine 3, do 100 m3</t>
  </si>
  <si>
    <t>m3</t>
  </si>
  <si>
    <t>1278309871</t>
  </si>
  <si>
    <t>122201109</t>
  </si>
  <si>
    <t>Odkopávka a prekopávka nezapažená. Príplatok za lepivosť horniny 3.</t>
  </si>
  <si>
    <t>68629811</t>
  </si>
  <si>
    <t>5</t>
  </si>
  <si>
    <t>132201101.S</t>
  </si>
  <si>
    <t>Výkop ryhy do šírky 600 mm v horn.3 do 100 m3</t>
  </si>
  <si>
    <t>1902874869</t>
  </si>
  <si>
    <t>6</t>
  </si>
  <si>
    <t>132201109.S</t>
  </si>
  <si>
    <t>Príplatok k cene za lepivosť pri hĺbení rýh šírky do 600 mm zapažených i nezapažených s urovnaním dna v hornine 3</t>
  </si>
  <si>
    <t>403080032</t>
  </si>
  <si>
    <t>7</t>
  </si>
  <si>
    <t>162501112</t>
  </si>
  <si>
    <t>Vodorovné premiestnenie výkopu po nespevnenej ceste z horniny tr. 1-4 do 100 m3 na vzdialenosť do 3000 m</t>
  </si>
  <si>
    <t>119696719</t>
  </si>
  <si>
    <t>8</t>
  </si>
  <si>
    <t>167101101</t>
  </si>
  <si>
    <t>Nakladanie neuľahnutého výkopku z hornín tr.1-4 do 100 m3</t>
  </si>
  <si>
    <t>-1424733158</t>
  </si>
  <si>
    <t>9</t>
  </si>
  <si>
    <t>171201201</t>
  </si>
  <si>
    <t>Uloženie sypaniny na skládku určenú objednávateľom</t>
  </si>
  <si>
    <t>-2018819071</t>
  </si>
  <si>
    <t>10</t>
  </si>
  <si>
    <t>181101102</t>
  </si>
  <si>
    <t>Úprava pláne v zárezoch v horn. tr. 1-4 so zhutnením</t>
  </si>
  <si>
    <t>1476877903</t>
  </si>
  <si>
    <t>Komunikácie</t>
  </si>
  <si>
    <t>11</t>
  </si>
  <si>
    <t>564861111</t>
  </si>
  <si>
    <t>Podklad zo štrkodrviny s rozprestrením a zhutnením, po zhutnení hr. 200 mm</t>
  </si>
  <si>
    <t>-151009888</t>
  </si>
  <si>
    <t>12</t>
  </si>
  <si>
    <t>566301111</t>
  </si>
  <si>
    <t>Úprava doterajšieho krytu z kameniva drveného v množstve 0,04-0,06 m3/m2</t>
  </si>
  <si>
    <t>-910987710</t>
  </si>
  <si>
    <t>13</t>
  </si>
  <si>
    <t>569731111</t>
  </si>
  <si>
    <t>Spevnenie krajníc alebo komun. pre peších s rozpr. a zhutnením, kamenivom drveným hr. 100 mm</t>
  </si>
  <si>
    <t>-489201258</t>
  </si>
  <si>
    <t>14</t>
  </si>
  <si>
    <t>572701111</t>
  </si>
  <si>
    <t>Vyspravenie výtlkov a prepadnutých miest na krajn. alebo komunikáciách kamenivom hrubým drveným</t>
  </si>
  <si>
    <t>-1642664475</t>
  </si>
  <si>
    <t>15</t>
  </si>
  <si>
    <t>572754119</t>
  </si>
  <si>
    <t>Vyrovnanie povrchu doterajších krytov asfaltovým betónom AC</t>
  </si>
  <si>
    <t>t</t>
  </si>
  <si>
    <t>742607543</t>
  </si>
  <si>
    <t>16</t>
  </si>
  <si>
    <t>572991239</t>
  </si>
  <si>
    <t>Vyspravenie napojenia asfaltových vrstiev vozovky tesniacou bitumenovou páskou</t>
  </si>
  <si>
    <t>m</t>
  </si>
  <si>
    <t>1229690306</t>
  </si>
  <si>
    <t>17</t>
  </si>
  <si>
    <t>573211111</t>
  </si>
  <si>
    <t>Postrek asfaltový spojovací bez posypu kamenivom z asfaltu cestného v množstve do 0,70 kg/m2</t>
  </si>
  <si>
    <t>-1340681733</t>
  </si>
  <si>
    <t>18</t>
  </si>
  <si>
    <t>577154231.S</t>
  </si>
  <si>
    <t>Asfaltový betón vrstva obrusná AC 11 O v pruhu š. do 3 m z nemodifik. asfaltu tr. II, po zhutnení hr. do 60 mm</t>
  </si>
  <si>
    <t>-1824723764</t>
  </si>
  <si>
    <t>Rúrové vedenie</t>
  </si>
  <si>
    <t>19</t>
  </si>
  <si>
    <t>899231111</t>
  </si>
  <si>
    <t>Výšková úprava mreže uličného vpustu</t>
  </si>
  <si>
    <t>ks</t>
  </si>
  <si>
    <t>-1499831631</t>
  </si>
  <si>
    <t>M</t>
  </si>
  <si>
    <t>552410003500</t>
  </si>
  <si>
    <t>Mreža liatinová D 400 štvorcová 500x500 mm na teleskopickú rúru DN 425, WAVIN</t>
  </si>
  <si>
    <t>121617053</t>
  </si>
  <si>
    <t>21</t>
  </si>
  <si>
    <t>899331111</t>
  </si>
  <si>
    <t>Výšková úprava poklopu</t>
  </si>
  <si>
    <t>-351485828</t>
  </si>
  <si>
    <t>22</t>
  </si>
  <si>
    <t>899431111</t>
  </si>
  <si>
    <t>Výšková úprava šupátka</t>
  </si>
  <si>
    <t>-1889697200</t>
  </si>
  <si>
    <t>Ostatné konštrukcie a práce-búranie</t>
  </si>
  <si>
    <t>23</t>
  </si>
  <si>
    <t>916561112</t>
  </si>
  <si>
    <t>Osadenie záhonového alebo parkového obrubníka betón., do lôžka z bet. pros. tr. C 16/20 s bočnou oporou</t>
  </si>
  <si>
    <t>1457141319</t>
  </si>
  <si>
    <t>24</t>
  </si>
  <si>
    <t>592170001800</t>
  </si>
  <si>
    <t>Obrubník parkový, lxšxv 1000x50x200 mm, prírodný</t>
  </si>
  <si>
    <t>983322998</t>
  </si>
  <si>
    <t>25</t>
  </si>
  <si>
    <t>918101112.S</t>
  </si>
  <si>
    <t>Lôžko pod obrubníky, krajníky alebo obruby z dlažobných kociek z betónu prostého tr. C 16/20</t>
  </si>
  <si>
    <t>1838709330</t>
  </si>
  <si>
    <t>26</t>
  </si>
  <si>
    <t>919735112</t>
  </si>
  <si>
    <t>Rezanie existujúceho asfaltového krytu alebo podkladu hĺbky nad 50 do 100 mm</t>
  </si>
  <si>
    <t>-1487273091</t>
  </si>
  <si>
    <t>27</t>
  </si>
  <si>
    <t>919735123</t>
  </si>
  <si>
    <t>Rezanie existujúceho betónového krytu alebo podkladu hĺbky nad 100 do 150 mm</t>
  </si>
  <si>
    <t>-1522519472</t>
  </si>
  <si>
    <t>28</t>
  </si>
  <si>
    <t>935141434</t>
  </si>
  <si>
    <t>Osadenie odvodňovacieho polymérbetónového žľabu monolitického svetlej šírky 200 mm pre triedu zaťaženia D 400</t>
  </si>
  <si>
    <t>-1860203668</t>
  </si>
  <si>
    <t>29</t>
  </si>
  <si>
    <t>592270102600</t>
  </si>
  <si>
    <t>Odvodňovací monolitický žľab Monoblock RD200V, typ 0.0, veľké otvory, dĺ. 1 m, natur, polymérbetón, ACO</t>
  </si>
  <si>
    <t>1375761867</t>
  </si>
  <si>
    <t>30</t>
  </si>
  <si>
    <t>592270096800</t>
  </si>
  <si>
    <t>Kombi stena pre začiatok/koniec, Monoblock RD200V, natur, hr. 40 mm, polymérbetón, ACO</t>
  </si>
  <si>
    <t>-827060176</t>
  </si>
  <si>
    <t>31</t>
  </si>
  <si>
    <t>935141474</t>
  </si>
  <si>
    <t>Osadenie odvodňovacieho polymérbetónového žľabu monolitického - revízneho dielu svetlej šírky 200 mm pre triedu zaťaženia D 400</t>
  </si>
  <si>
    <t>129984371</t>
  </si>
  <si>
    <t>32</t>
  </si>
  <si>
    <t>592270104100</t>
  </si>
  <si>
    <t>Odvodňovací monolitický žľab Monoblock RD200V, typ 0.1 revízny diel, štandardné otvory, dĺ. 0,66 m, natur s liatinovým roštom, predtvarovaný odtok DN 150, polymérbetón, ACO</t>
  </si>
  <si>
    <t>237259960</t>
  </si>
  <si>
    <t>33</t>
  </si>
  <si>
    <t>918101113.S</t>
  </si>
  <si>
    <t>Lôžko pod odvodňovací žľab z betónu prostého tr. C 20/25</t>
  </si>
  <si>
    <t>-1406211475</t>
  </si>
  <si>
    <t>34</t>
  </si>
  <si>
    <t>979084215.S</t>
  </si>
  <si>
    <t>Vodorovná doprava vybúraných hmôt po suchu bez naloženia, ale so zložením na vzdialenosť do 3 km</t>
  </si>
  <si>
    <t>381150997</t>
  </si>
  <si>
    <t>35</t>
  </si>
  <si>
    <t>979087213.S</t>
  </si>
  <si>
    <t>Nakladanie na dopravné prostriedky pre vodorovnú dopravu vybúraných hmôt</t>
  </si>
  <si>
    <t>-605229739</t>
  </si>
  <si>
    <t>36</t>
  </si>
  <si>
    <t>979093111</t>
  </si>
  <si>
    <t>Uloženie vybúraných hmôt na skládku určenú objednávateľom</t>
  </si>
  <si>
    <t>-863024755</t>
  </si>
  <si>
    <t>99</t>
  </si>
  <si>
    <t>Presun hmôt HSV</t>
  </si>
  <si>
    <t>37</t>
  </si>
  <si>
    <t>998225111</t>
  </si>
  <si>
    <t>Presun hmôt pre pozemnú komunikáciu s krytom asfaltovým akejkoľvek dĺžky objektu</t>
  </si>
  <si>
    <t>1237768836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</si>
</sst>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12" t="s">
        <v>13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19"/>
      <c r="AQ5" s="19"/>
      <c r="AR5" s="17"/>
      <c r="BE5" s="209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14" t="s">
        <v>16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19"/>
      <c r="AQ6" s="19"/>
      <c r="AR6" s="17"/>
      <c r="BE6" s="210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10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10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0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25</v>
      </c>
      <c r="AO10" s="19"/>
      <c r="AP10" s="19"/>
      <c r="AQ10" s="19"/>
      <c r="AR10" s="17"/>
      <c r="BE10" s="210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10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0"/>
      <c r="BS12" s="14" t="s">
        <v>6</v>
      </c>
    </row>
    <row r="13" spans="1:74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29</v>
      </c>
      <c r="AO13" s="19"/>
      <c r="AP13" s="19"/>
      <c r="AQ13" s="19"/>
      <c r="AR13" s="17"/>
      <c r="BE13" s="210"/>
      <c r="BS13" s="14" t="s">
        <v>6</v>
      </c>
    </row>
    <row r="14" spans="1:74" ht="12.75">
      <c r="B14" s="18"/>
      <c r="C14" s="19"/>
      <c r="D14" s="19"/>
      <c r="E14" s="215" t="s">
        <v>29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10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0"/>
      <c r="BS15" s="14" t="s">
        <v>4</v>
      </c>
    </row>
    <row r="16" spans="1:74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10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0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0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10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0"/>
      <c r="BS20" s="14" t="s">
        <v>31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0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0"/>
    </row>
    <row r="23" spans="1:71" s="1" customFormat="1" ht="16.5" customHeight="1">
      <c r="B23" s="18"/>
      <c r="C23" s="19"/>
      <c r="D23" s="19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19"/>
      <c r="AP23" s="19"/>
      <c r="AQ23" s="19"/>
      <c r="AR23" s="17"/>
      <c r="BE23" s="210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0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0"/>
    </row>
    <row r="26" spans="1:71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8">
        <f>ROUND(AG94,2)</f>
        <v>0</v>
      </c>
      <c r="AL26" s="219"/>
      <c r="AM26" s="219"/>
      <c r="AN26" s="219"/>
      <c r="AO26" s="219"/>
      <c r="AP26" s="33"/>
      <c r="AQ26" s="33"/>
      <c r="AR26" s="36"/>
      <c r="BE26" s="210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0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0" t="s">
        <v>36</v>
      </c>
      <c r="M28" s="220"/>
      <c r="N28" s="220"/>
      <c r="O28" s="220"/>
      <c r="P28" s="220"/>
      <c r="Q28" s="33"/>
      <c r="R28" s="33"/>
      <c r="S28" s="33"/>
      <c r="T28" s="33"/>
      <c r="U28" s="33"/>
      <c r="V28" s="33"/>
      <c r="W28" s="220" t="s">
        <v>37</v>
      </c>
      <c r="X28" s="220"/>
      <c r="Y28" s="220"/>
      <c r="Z28" s="220"/>
      <c r="AA28" s="220"/>
      <c r="AB28" s="220"/>
      <c r="AC28" s="220"/>
      <c r="AD28" s="220"/>
      <c r="AE28" s="220"/>
      <c r="AF28" s="33"/>
      <c r="AG28" s="33"/>
      <c r="AH28" s="33"/>
      <c r="AI28" s="33"/>
      <c r="AJ28" s="33"/>
      <c r="AK28" s="220" t="s">
        <v>38</v>
      </c>
      <c r="AL28" s="220"/>
      <c r="AM28" s="220"/>
      <c r="AN28" s="220"/>
      <c r="AO28" s="220"/>
      <c r="AP28" s="33"/>
      <c r="AQ28" s="33"/>
      <c r="AR28" s="36"/>
      <c r="BE28" s="210"/>
    </row>
    <row r="29" spans="1:71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23">
        <v>0.2</v>
      </c>
      <c r="M29" s="222"/>
      <c r="N29" s="222"/>
      <c r="O29" s="222"/>
      <c r="P29" s="222"/>
      <c r="Q29" s="38"/>
      <c r="R29" s="38"/>
      <c r="S29" s="38"/>
      <c r="T29" s="38"/>
      <c r="U29" s="38"/>
      <c r="V29" s="38"/>
      <c r="W29" s="221">
        <f>ROUND(AZ94, 2)</f>
        <v>0</v>
      </c>
      <c r="X29" s="222"/>
      <c r="Y29" s="222"/>
      <c r="Z29" s="222"/>
      <c r="AA29" s="222"/>
      <c r="AB29" s="222"/>
      <c r="AC29" s="222"/>
      <c r="AD29" s="222"/>
      <c r="AE29" s="222"/>
      <c r="AF29" s="38"/>
      <c r="AG29" s="38"/>
      <c r="AH29" s="38"/>
      <c r="AI29" s="38"/>
      <c r="AJ29" s="38"/>
      <c r="AK29" s="221">
        <f>ROUND(AV94, 2)</f>
        <v>0</v>
      </c>
      <c r="AL29" s="222"/>
      <c r="AM29" s="222"/>
      <c r="AN29" s="222"/>
      <c r="AO29" s="222"/>
      <c r="AP29" s="38"/>
      <c r="AQ29" s="38"/>
      <c r="AR29" s="39"/>
      <c r="BE29" s="211"/>
    </row>
    <row r="30" spans="1:71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23">
        <v>0.2</v>
      </c>
      <c r="M30" s="222"/>
      <c r="N30" s="222"/>
      <c r="O30" s="222"/>
      <c r="P30" s="222"/>
      <c r="Q30" s="38"/>
      <c r="R30" s="38"/>
      <c r="S30" s="38"/>
      <c r="T30" s="38"/>
      <c r="U30" s="38"/>
      <c r="V30" s="38"/>
      <c r="W30" s="221">
        <f>ROUND(BA94, 2)</f>
        <v>0</v>
      </c>
      <c r="X30" s="222"/>
      <c r="Y30" s="222"/>
      <c r="Z30" s="222"/>
      <c r="AA30" s="222"/>
      <c r="AB30" s="222"/>
      <c r="AC30" s="222"/>
      <c r="AD30" s="222"/>
      <c r="AE30" s="222"/>
      <c r="AF30" s="38"/>
      <c r="AG30" s="38"/>
      <c r="AH30" s="38"/>
      <c r="AI30" s="38"/>
      <c r="AJ30" s="38"/>
      <c r="AK30" s="221">
        <f>ROUND(AW94, 2)</f>
        <v>0</v>
      </c>
      <c r="AL30" s="222"/>
      <c r="AM30" s="222"/>
      <c r="AN30" s="222"/>
      <c r="AO30" s="222"/>
      <c r="AP30" s="38"/>
      <c r="AQ30" s="38"/>
      <c r="AR30" s="39"/>
      <c r="BE30" s="211"/>
    </row>
    <row r="31" spans="1:71" s="3" customFormat="1" ht="14.45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23">
        <v>0.2</v>
      </c>
      <c r="M31" s="222"/>
      <c r="N31" s="222"/>
      <c r="O31" s="222"/>
      <c r="P31" s="222"/>
      <c r="Q31" s="38"/>
      <c r="R31" s="38"/>
      <c r="S31" s="38"/>
      <c r="T31" s="38"/>
      <c r="U31" s="38"/>
      <c r="V31" s="38"/>
      <c r="W31" s="221">
        <f>ROUND(BB94, 2)</f>
        <v>0</v>
      </c>
      <c r="X31" s="222"/>
      <c r="Y31" s="222"/>
      <c r="Z31" s="222"/>
      <c r="AA31" s="222"/>
      <c r="AB31" s="222"/>
      <c r="AC31" s="222"/>
      <c r="AD31" s="222"/>
      <c r="AE31" s="222"/>
      <c r="AF31" s="38"/>
      <c r="AG31" s="38"/>
      <c r="AH31" s="38"/>
      <c r="AI31" s="38"/>
      <c r="AJ31" s="38"/>
      <c r="AK31" s="221">
        <v>0</v>
      </c>
      <c r="AL31" s="222"/>
      <c r="AM31" s="222"/>
      <c r="AN31" s="222"/>
      <c r="AO31" s="222"/>
      <c r="AP31" s="38"/>
      <c r="AQ31" s="38"/>
      <c r="AR31" s="39"/>
      <c r="BE31" s="211"/>
    </row>
    <row r="32" spans="1:71" s="3" customFormat="1" ht="14.45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23">
        <v>0.2</v>
      </c>
      <c r="M32" s="222"/>
      <c r="N32" s="222"/>
      <c r="O32" s="222"/>
      <c r="P32" s="222"/>
      <c r="Q32" s="38"/>
      <c r="R32" s="38"/>
      <c r="S32" s="38"/>
      <c r="T32" s="38"/>
      <c r="U32" s="38"/>
      <c r="V32" s="38"/>
      <c r="W32" s="221">
        <f>ROUND(BC94, 2)</f>
        <v>0</v>
      </c>
      <c r="X32" s="222"/>
      <c r="Y32" s="222"/>
      <c r="Z32" s="222"/>
      <c r="AA32" s="222"/>
      <c r="AB32" s="222"/>
      <c r="AC32" s="222"/>
      <c r="AD32" s="222"/>
      <c r="AE32" s="222"/>
      <c r="AF32" s="38"/>
      <c r="AG32" s="38"/>
      <c r="AH32" s="38"/>
      <c r="AI32" s="38"/>
      <c r="AJ32" s="38"/>
      <c r="AK32" s="221">
        <v>0</v>
      </c>
      <c r="AL32" s="222"/>
      <c r="AM32" s="222"/>
      <c r="AN32" s="222"/>
      <c r="AO32" s="222"/>
      <c r="AP32" s="38"/>
      <c r="AQ32" s="38"/>
      <c r="AR32" s="39"/>
      <c r="BE32" s="211"/>
    </row>
    <row r="33" spans="1:57" s="3" customFormat="1" ht="14.45" hidden="1" customHeight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23">
        <v>0</v>
      </c>
      <c r="M33" s="222"/>
      <c r="N33" s="222"/>
      <c r="O33" s="222"/>
      <c r="P33" s="222"/>
      <c r="Q33" s="38"/>
      <c r="R33" s="38"/>
      <c r="S33" s="38"/>
      <c r="T33" s="38"/>
      <c r="U33" s="38"/>
      <c r="V33" s="38"/>
      <c r="W33" s="221">
        <f>ROUND(BD94, 2)</f>
        <v>0</v>
      </c>
      <c r="X33" s="222"/>
      <c r="Y33" s="222"/>
      <c r="Z33" s="222"/>
      <c r="AA33" s="222"/>
      <c r="AB33" s="222"/>
      <c r="AC33" s="222"/>
      <c r="AD33" s="222"/>
      <c r="AE33" s="222"/>
      <c r="AF33" s="38"/>
      <c r="AG33" s="38"/>
      <c r="AH33" s="38"/>
      <c r="AI33" s="38"/>
      <c r="AJ33" s="38"/>
      <c r="AK33" s="221">
        <v>0</v>
      </c>
      <c r="AL33" s="222"/>
      <c r="AM33" s="222"/>
      <c r="AN33" s="222"/>
      <c r="AO33" s="222"/>
      <c r="AP33" s="38"/>
      <c r="AQ33" s="38"/>
      <c r="AR33" s="39"/>
      <c r="BE33" s="21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0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24" t="s">
        <v>47</v>
      </c>
      <c r="Y35" s="225"/>
      <c r="Z35" s="225"/>
      <c r="AA35" s="225"/>
      <c r="AB35" s="225"/>
      <c r="AC35" s="42"/>
      <c r="AD35" s="42"/>
      <c r="AE35" s="42"/>
      <c r="AF35" s="42"/>
      <c r="AG35" s="42"/>
      <c r="AH35" s="42"/>
      <c r="AI35" s="42"/>
      <c r="AJ35" s="42"/>
      <c r="AK35" s="226">
        <f>SUM(AK26:AK33)</f>
        <v>0</v>
      </c>
      <c r="AL35" s="225"/>
      <c r="AM35" s="225"/>
      <c r="AN35" s="225"/>
      <c r="AO35" s="22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0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0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5"/>
      <c r="C84" s="26" t="s">
        <v>12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21_008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0" s="5" customFormat="1" ht="36.950000000000003" customHeight="1">
      <c r="B85" s="58"/>
      <c r="C85" s="59" t="s">
        <v>15</v>
      </c>
      <c r="D85" s="60"/>
      <c r="E85" s="60"/>
      <c r="F85" s="60"/>
      <c r="G85" s="60"/>
      <c r="H85" s="60"/>
      <c r="I85" s="60"/>
      <c r="J85" s="60"/>
      <c r="K85" s="60"/>
      <c r="L85" s="228" t="str">
        <f>K6</f>
        <v>Doasfaltovanie miestnych komunikácií v obci Kotešová v roku 2021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60"/>
      <c r="AQ85" s="60"/>
      <c r="AR85" s="61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30" t="str">
        <f>IF(AN8= "","",AN8)</f>
        <v>9. 3. 2021</v>
      </c>
      <c r="AN87" s="230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Obec Kotešová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31" t="str">
        <f>IF(E17="","",E17)</f>
        <v xml:space="preserve"> </v>
      </c>
      <c r="AN89" s="232"/>
      <c r="AO89" s="232"/>
      <c r="AP89" s="232"/>
      <c r="AQ89" s="33"/>
      <c r="AR89" s="36"/>
      <c r="AS89" s="233" t="s">
        <v>55</v>
      </c>
      <c r="AT89" s="23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0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1" t="str">
        <f>IF(E20="","",E20)</f>
        <v>Ing. Martin Pitoňák, PhD.</v>
      </c>
      <c r="AN90" s="232"/>
      <c r="AO90" s="232"/>
      <c r="AP90" s="232"/>
      <c r="AQ90" s="33"/>
      <c r="AR90" s="36"/>
      <c r="AS90" s="235"/>
      <c r="AT90" s="23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7"/>
      <c r="AT91" s="23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0" s="2" customFormat="1" ht="29.25" customHeight="1">
      <c r="A92" s="31"/>
      <c r="B92" s="32"/>
      <c r="C92" s="239" t="s">
        <v>56</v>
      </c>
      <c r="D92" s="240"/>
      <c r="E92" s="240"/>
      <c r="F92" s="240"/>
      <c r="G92" s="240"/>
      <c r="H92" s="70"/>
      <c r="I92" s="241" t="s">
        <v>57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58</v>
      </c>
      <c r="AH92" s="240"/>
      <c r="AI92" s="240"/>
      <c r="AJ92" s="240"/>
      <c r="AK92" s="240"/>
      <c r="AL92" s="240"/>
      <c r="AM92" s="240"/>
      <c r="AN92" s="241" t="s">
        <v>59</v>
      </c>
      <c r="AO92" s="240"/>
      <c r="AP92" s="243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0" s="6" customFormat="1" ht="32.450000000000003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74</v>
      </c>
      <c r="BT94" s="88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0" s="7" customFormat="1" ht="24.75" customHeight="1">
      <c r="A95" s="89" t="s">
        <v>78</v>
      </c>
      <c r="B95" s="90"/>
      <c r="C95" s="91"/>
      <c r="D95" s="246" t="s">
        <v>13</v>
      </c>
      <c r="E95" s="246"/>
      <c r="F95" s="246"/>
      <c r="G95" s="246"/>
      <c r="H95" s="246"/>
      <c r="I95" s="92"/>
      <c r="J95" s="246" t="s">
        <v>16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'21_008 - Doasfaltovanie m...'!J28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93" t="s">
        <v>79</v>
      </c>
      <c r="AR95" s="94"/>
      <c r="AS95" s="95">
        <v>0</v>
      </c>
      <c r="AT95" s="96">
        <f>ROUND(SUM(AV95:AW95),2)</f>
        <v>0</v>
      </c>
      <c r="AU95" s="97">
        <f>'21_008 - Doasfaltovanie m...'!P118</f>
        <v>0</v>
      </c>
      <c r="AV95" s="96">
        <f>'21_008 - Doasfaltovanie m...'!J31</f>
        <v>0</v>
      </c>
      <c r="AW95" s="96">
        <f>'21_008 - Doasfaltovanie m...'!J32</f>
        <v>0</v>
      </c>
      <c r="AX95" s="96">
        <f>'21_008 - Doasfaltovanie m...'!J33</f>
        <v>0</v>
      </c>
      <c r="AY95" s="96">
        <f>'21_008 - Doasfaltovanie m...'!J34</f>
        <v>0</v>
      </c>
      <c r="AZ95" s="96">
        <f>'21_008 - Doasfaltovanie m...'!F31</f>
        <v>0</v>
      </c>
      <c r="BA95" s="96">
        <f>'21_008 - Doasfaltovanie m...'!F32</f>
        <v>0</v>
      </c>
      <c r="BB95" s="96">
        <f>'21_008 - Doasfaltovanie m...'!F33</f>
        <v>0</v>
      </c>
      <c r="BC95" s="96">
        <f>'21_008 - Doasfaltovanie m...'!F34</f>
        <v>0</v>
      </c>
      <c r="BD95" s="98">
        <f>'21_008 - Doasfaltovanie m...'!F35</f>
        <v>0</v>
      </c>
      <c r="BT95" s="99" t="s">
        <v>80</v>
      </c>
      <c r="BU95" s="99" t="s">
        <v>81</v>
      </c>
      <c r="BV95" s="99" t="s">
        <v>76</v>
      </c>
      <c r="BW95" s="99" t="s">
        <v>5</v>
      </c>
      <c r="BX95" s="99" t="s">
        <v>77</v>
      </c>
      <c r="CL95" s="99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vqs+T/UjDo6lCQkHfIhvQuGMMYiy4YbSHSASOJ60RRjDnlwspypaYwmj9ztPrrM+F2XZp519VJMLzHAQTCWNhw==" saltValue="B11593kvmVh+IL4/dfuFRc76JjOyqNQn3glBm9cVWVYHMkFgYgZm+5KzmtBFnJowPwpALNR0K6saXk0JfMrU9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1_008 - Doasfaltovanie m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2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4" t="s">
        <v>5</v>
      </c>
    </row>
    <row r="3" spans="1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75</v>
      </c>
    </row>
    <row r="4" spans="1:46" s="1" customFormat="1" ht="24.95" customHeight="1">
      <c r="B4" s="17"/>
      <c r="D4" s="102" t="s">
        <v>82</v>
      </c>
      <c r="L4" s="17"/>
      <c r="M4" s="103" t="s">
        <v>9</v>
      </c>
      <c r="AT4" s="14" t="s">
        <v>4</v>
      </c>
    </row>
    <row r="5" spans="1:46" s="1" customFormat="1" ht="6.95" customHeight="1">
      <c r="B5" s="17"/>
      <c r="L5" s="17"/>
    </row>
    <row r="6" spans="1:46" s="2" customFormat="1" ht="12" customHeight="1">
      <c r="A6" s="31"/>
      <c r="B6" s="36"/>
      <c r="C6" s="31"/>
      <c r="D6" s="104" t="s">
        <v>15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30" customHeight="1">
      <c r="A7" s="31"/>
      <c r="B7" s="36"/>
      <c r="C7" s="31"/>
      <c r="D7" s="31"/>
      <c r="E7" s="250" t="s">
        <v>16</v>
      </c>
      <c r="F7" s="251"/>
      <c r="G7" s="251"/>
      <c r="H7" s="251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4" t="s">
        <v>17</v>
      </c>
      <c r="E9" s="31"/>
      <c r="F9" s="105" t="s">
        <v>1</v>
      </c>
      <c r="G9" s="31"/>
      <c r="H9" s="31"/>
      <c r="I9" s="104" t="s">
        <v>18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4" t="s">
        <v>19</v>
      </c>
      <c r="E10" s="31"/>
      <c r="F10" s="105" t="s">
        <v>20</v>
      </c>
      <c r="G10" s="31"/>
      <c r="H10" s="31"/>
      <c r="I10" s="104" t="s">
        <v>21</v>
      </c>
      <c r="J10" s="106" t="str">
        <f>'Rekapitulácia stavby'!AN8</f>
        <v>9. 3. 2021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4" t="s">
        <v>23</v>
      </c>
      <c r="E12" s="31"/>
      <c r="F12" s="31"/>
      <c r="G12" s="31"/>
      <c r="H12" s="31"/>
      <c r="I12" s="104" t="s">
        <v>24</v>
      </c>
      <c r="J12" s="105" t="s">
        <v>25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5" t="s">
        <v>26</v>
      </c>
      <c r="F13" s="31"/>
      <c r="G13" s="31"/>
      <c r="H13" s="31"/>
      <c r="I13" s="104" t="s">
        <v>27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4" t="s">
        <v>28</v>
      </c>
      <c r="E15" s="31"/>
      <c r="F15" s="31"/>
      <c r="G15" s="31"/>
      <c r="H15" s="31"/>
      <c r="I15" s="104" t="s">
        <v>24</v>
      </c>
      <c r="J15" s="27" t="str">
        <f>'Rekapitulácia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52" t="str">
        <f>'Rekapitulácia stavby'!E14</f>
        <v>Vyplň údaj</v>
      </c>
      <c r="F16" s="253"/>
      <c r="G16" s="253"/>
      <c r="H16" s="253"/>
      <c r="I16" s="104" t="s">
        <v>27</v>
      </c>
      <c r="J16" s="27" t="str">
        <f>'Rekapitulácia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30</v>
      </c>
      <c r="E18" s="31"/>
      <c r="F18" s="31"/>
      <c r="G18" s="31"/>
      <c r="H18" s="31"/>
      <c r="I18" s="104" t="s">
        <v>24</v>
      </c>
      <c r="J18" s="105" t="str">
        <f>IF('Rekapitulácia stavby'!AN16="","",'Rekapitulácia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tr">
        <f>IF('Rekapitulácia stavby'!E17="","",'Rekapitulácia stavby'!E17)</f>
        <v xml:space="preserve"> </v>
      </c>
      <c r="F19" s="31"/>
      <c r="G19" s="31"/>
      <c r="H19" s="31"/>
      <c r="I19" s="104" t="s">
        <v>27</v>
      </c>
      <c r="J19" s="105" t="str">
        <f>IF('Rekapitulácia stavby'!AN17="","",'Rekapitulácia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32</v>
      </c>
      <c r="E21" s="31"/>
      <c r="F21" s="31"/>
      <c r="G21" s="31"/>
      <c r="H21" s="31"/>
      <c r="I21" s="104" t="s">
        <v>24</v>
      </c>
      <c r="J21" s="105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">
        <v>33</v>
      </c>
      <c r="F22" s="31"/>
      <c r="G22" s="31"/>
      <c r="H22" s="31"/>
      <c r="I22" s="104" t="s">
        <v>27</v>
      </c>
      <c r="J22" s="105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34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54" t="s">
        <v>1</v>
      </c>
      <c r="F25" s="254"/>
      <c r="G25" s="254"/>
      <c r="H25" s="254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35</v>
      </c>
      <c r="E28" s="31"/>
      <c r="F28" s="31"/>
      <c r="G28" s="31"/>
      <c r="H28" s="31"/>
      <c r="I28" s="31"/>
      <c r="J28" s="112">
        <f>ROUND(J118, 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37</v>
      </c>
      <c r="G30" s="31"/>
      <c r="H30" s="31"/>
      <c r="I30" s="113" t="s">
        <v>36</v>
      </c>
      <c r="J30" s="113" t="s">
        <v>38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39</v>
      </c>
      <c r="E31" s="104" t="s">
        <v>40</v>
      </c>
      <c r="F31" s="115">
        <f>ROUND((SUM(BE118:BE161)),  2)</f>
        <v>0</v>
      </c>
      <c r="G31" s="31"/>
      <c r="H31" s="31"/>
      <c r="I31" s="116">
        <v>0.2</v>
      </c>
      <c r="J31" s="115">
        <f>ROUND(((SUM(BE118:BE161))*I31),  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41</v>
      </c>
      <c r="F32" s="115">
        <f>ROUND((SUM(BF118:BF161)),  2)</f>
        <v>0</v>
      </c>
      <c r="G32" s="31"/>
      <c r="H32" s="31"/>
      <c r="I32" s="116">
        <v>0.2</v>
      </c>
      <c r="J32" s="115">
        <f>ROUND(((SUM(BF118:BF161))*I32), 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31"/>
      <c r="E33" s="104" t="s">
        <v>42</v>
      </c>
      <c r="F33" s="115">
        <f>ROUND((SUM(BG118:BG161)),  2)</f>
        <v>0</v>
      </c>
      <c r="G33" s="31"/>
      <c r="H33" s="31"/>
      <c r="I33" s="116">
        <v>0.2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4" t="s">
        <v>43</v>
      </c>
      <c r="F34" s="115">
        <f>ROUND((SUM(BH118:BH161)),  2)</f>
        <v>0</v>
      </c>
      <c r="G34" s="31"/>
      <c r="H34" s="31"/>
      <c r="I34" s="116">
        <v>0.2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4" t="s">
        <v>44</v>
      </c>
      <c r="F35" s="115">
        <f>ROUND((SUM(BI118:BI161)),  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45</v>
      </c>
      <c r="E37" s="119"/>
      <c r="F37" s="119"/>
      <c r="G37" s="120" t="s">
        <v>46</v>
      </c>
      <c r="H37" s="121" t="s">
        <v>47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4" t="s">
        <v>48</v>
      </c>
      <c r="E50" s="125"/>
      <c r="F50" s="125"/>
      <c r="G50" s="124" t="s">
        <v>49</v>
      </c>
      <c r="H50" s="125"/>
      <c r="I50" s="125"/>
      <c r="J50" s="125"/>
      <c r="K50" s="125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26" t="s">
        <v>50</v>
      </c>
      <c r="E61" s="127"/>
      <c r="F61" s="128" t="s">
        <v>51</v>
      </c>
      <c r="G61" s="126" t="s">
        <v>50</v>
      </c>
      <c r="H61" s="127"/>
      <c r="I61" s="127"/>
      <c r="J61" s="129" t="s">
        <v>51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24" t="s">
        <v>52</v>
      </c>
      <c r="E65" s="130"/>
      <c r="F65" s="130"/>
      <c r="G65" s="124" t="s">
        <v>53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26" t="s">
        <v>50</v>
      </c>
      <c r="E76" s="127"/>
      <c r="F76" s="128" t="s">
        <v>51</v>
      </c>
      <c r="G76" s="126" t="s">
        <v>50</v>
      </c>
      <c r="H76" s="127"/>
      <c r="I76" s="127"/>
      <c r="J76" s="129" t="s">
        <v>51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30" customHeight="1">
      <c r="A85" s="31"/>
      <c r="B85" s="32"/>
      <c r="C85" s="33"/>
      <c r="D85" s="33"/>
      <c r="E85" s="228" t="str">
        <f>E7</f>
        <v>Doasfaltovanie miestnych komunikácií v obci Kotešová v roku 2021</v>
      </c>
      <c r="F85" s="255"/>
      <c r="G85" s="255"/>
      <c r="H85" s="255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19</v>
      </c>
      <c r="D87" s="33"/>
      <c r="E87" s="33"/>
      <c r="F87" s="24" t="str">
        <f>F10</f>
        <v xml:space="preserve"> </v>
      </c>
      <c r="G87" s="33"/>
      <c r="H87" s="33"/>
      <c r="I87" s="26" t="s">
        <v>21</v>
      </c>
      <c r="J87" s="63" t="str">
        <f>IF(J10="","",J10)</f>
        <v>9. 3. 2021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23</v>
      </c>
      <c r="D89" s="33"/>
      <c r="E89" s="33"/>
      <c r="F89" s="24" t="str">
        <f>E13</f>
        <v>Obec Kotešová</v>
      </c>
      <c r="G89" s="33"/>
      <c r="H89" s="33"/>
      <c r="I89" s="26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25.7" customHeight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26" t="s">
        <v>32</v>
      </c>
      <c r="J90" s="29" t="str">
        <f>E22</f>
        <v>Ing. Martin Pitoňák, PhD.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35" t="s">
        <v>84</v>
      </c>
      <c r="D92" s="136"/>
      <c r="E92" s="136"/>
      <c r="F92" s="136"/>
      <c r="G92" s="136"/>
      <c r="H92" s="136"/>
      <c r="I92" s="136"/>
      <c r="J92" s="137" t="s">
        <v>85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86</v>
      </c>
      <c r="D94" s="33"/>
      <c r="E94" s="33"/>
      <c r="F94" s="33"/>
      <c r="G94" s="33"/>
      <c r="H94" s="33"/>
      <c r="I94" s="33"/>
      <c r="J94" s="81">
        <f>J118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1:47" s="9" customFormat="1" ht="24.95" customHeight="1">
      <c r="B95" s="139"/>
      <c r="C95" s="140"/>
      <c r="D95" s="141" t="s">
        <v>88</v>
      </c>
      <c r="E95" s="142"/>
      <c r="F95" s="142"/>
      <c r="G95" s="142"/>
      <c r="H95" s="142"/>
      <c r="I95" s="142"/>
      <c r="J95" s="143">
        <f>J119</f>
        <v>0</v>
      </c>
      <c r="K95" s="140"/>
      <c r="L95" s="144"/>
    </row>
    <row r="96" spans="1:47" s="10" customFormat="1" ht="19.899999999999999" customHeight="1">
      <c r="B96" s="145"/>
      <c r="C96" s="146"/>
      <c r="D96" s="147" t="s">
        <v>89</v>
      </c>
      <c r="E96" s="148"/>
      <c r="F96" s="148"/>
      <c r="G96" s="148"/>
      <c r="H96" s="148"/>
      <c r="I96" s="148"/>
      <c r="J96" s="149">
        <f>J120</f>
        <v>0</v>
      </c>
      <c r="K96" s="146"/>
      <c r="L96" s="150"/>
    </row>
    <row r="97" spans="1:31" s="10" customFormat="1" ht="19.899999999999999" customHeight="1">
      <c r="B97" s="145"/>
      <c r="C97" s="146"/>
      <c r="D97" s="147" t="s">
        <v>90</v>
      </c>
      <c r="E97" s="148"/>
      <c r="F97" s="148"/>
      <c r="G97" s="148"/>
      <c r="H97" s="148"/>
      <c r="I97" s="148"/>
      <c r="J97" s="149">
        <f>J131</f>
        <v>0</v>
      </c>
      <c r="K97" s="146"/>
      <c r="L97" s="150"/>
    </row>
    <row r="98" spans="1:31" s="10" customFormat="1" ht="19.899999999999999" customHeight="1">
      <c r="B98" s="145"/>
      <c r="C98" s="146"/>
      <c r="D98" s="147" t="s">
        <v>91</v>
      </c>
      <c r="E98" s="148"/>
      <c r="F98" s="148"/>
      <c r="G98" s="148"/>
      <c r="H98" s="148"/>
      <c r="I98" s="148"/>
      <c r="J98" s="149">
        <f>J140</f>
        <v>0</v>
      </c>
      <c r="K98" s="146"/>
      <c r="L98" s="150"/>
    </row>
    <row r="99" spans="1:31" s="10" customFormat="1" ht="19.899999999999999" customHeight="1">
      <c r="B99" s="145"/>
      <c r="C99" s="146"/>
      <c r="D99" s="147" t="s">
        <v>92</v>
      </c>
      <c r="E99" s="148"/>
      <c r="F99" s="148"/>
      <c r="G99" s="148"/>
      <c r="H99" s="148"/>
      <c r="I99" s="148"/>
      <c r="J99" s="149">
        <f>J145</f>
        <v>0</v>
      </c>
      <c r="K99" s="146"/>
      <c r="L99" s="150"/>
    </row>
    <row r="100" spans="1:31" s="10" customFormat="1" ht="19.899999999999999" customHeight="1">
      <c r="B100" s="145"/>
      <c r="C100" s="146"/>
      <c r="D100" s="147" t="s">
        <v>93</v>
      </c>
      <c r="E100" s="148"/>
      <c r="F100" s="148"/>
      <c r="G100" s="148"/>
      <c r="H100" s="148"/>
      <c r="I100" s="148"/>
      <c r="J100" s="149">
        <f>J160</f>
        <v>0</v>
      </c>
      <c r="K100" s="146"/>
      <c r="L100" s="150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94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15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30" customHeight="1">
      <c r="A110" s="31"/>
      <c r="B110" s="32"/>
      <c r="C110" s="33"/>
      <c r="D110" s="33"/>
      <c r="E110" s="228" t="str">
        <f>E7</f>
        <v>Doasfaltovanie miestnych komunikácií v obci Kotešová v roku 2021</v>
      </c>
      <c r="F110" s="255"/>
      <c r="G110" s="255"/>
      <c r="H110" s="255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19</v>
      </c>
      <c r="D112" s="33"/>
      <c r="E112" s="33"/>
      <c r="F112" s="24" t="str">
        <f>F10</f>
        <v xml:space="preserve"> </v>
      </c>
      <c r="G112" s="33"/>
      <c r="H112" s="33"/>
      <c r="I112" s="26" t="s">
        <v>21</v>
      </c>
      <c r="J112" s="63" t="str">
        <f>IF(J10="","",J10)</f>
        <v>9. 3. 2021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5.2" customHeight="1">
      <c r="A114" s="31"/>
      <c r="B114" s="32"/>
      <c r="C114" s="26" t="s">
        <v>23</v>
      </c>
      <c r="D114" s="33"/>
      <c r="E114" s="33"/>
      <c r="F114" s="24" t="str">
        <f>E13</f>
        <v>Obec Kotešová</v>
      </c>
      <c r="G114" s="33"/>
      <c r="H114" s="33"/>
      <c r="I114" s="26" t="s">
        <v>30</v>
      </c>
      <c r="J114" s="29" t="str">
        <f>E19</f>
        <v xml:space="preserve"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25.7" customHeight="1">
      <c r="A115" s="31"/>
      <c r="B115" s="32"/>
      <c r="C115" s="26" t="s">
        <v>28</v>
      </c>
      <c r="D115" s="33"/>
      <c r="E115" s="33"/>
      <c r="F115" s="24" t="str">
        <f>IF(E16="","",E16)</f>
        <v>Vyplň údaj</v>
      </c>
      <c r="G115" s="33"/>
      <c r="H115" s="33"/>
      <c r="I115" s="26" t="s">
        <v>32</v>
      </c>
      <c r="J115" s="29" t="str">
        <f>E22</f>
        <v>Ing. Martin Pitoňák, PhD.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11" customFormat="1" ht="29.25" customHeight="1">
      <c r="A117" s="151"/>
      <c r="B117" s="152"/>
      <c r="C117" s="153" t="s">
        <v>95</v>
      </c>
      <c r="D117" s="154" t="s">
        <v>60</v>
      </c>
      <c r="E117" s="154" t="s">
        <v>56</v>
      </c>
      <c r="F117" s="154" t="s">
        <v>57</v>
      </c>
      <c r="G117" s="154" t="s">
        <v>96</v>
      </c>
      <c r="H117" s="154" t="s">
        <v>97</v>
      </c>
      <c r="I117" s="154" t="s">
        <v>98</v>
      </c>
      <c r="J117" s="155" t="s">
        <v>85</v>
      </c>
      <c r="K117" s="156" t="s">
        <v>99</v>
      </c>
      <c r="L117" s="157"/>
      <c r="M117" s="72" t="s">
        <v>1</v>
      </c>
      <c r="N117" s="73" t="s">
        <v>39</v>
      </c>
      <c r="O117" s="73" t="s">
        <v>100</v>
      </c>
      <c r="P117" s="73" t="s">
        <v>101</v>
      </c>
      <c r="Q117" s="73" t="s">
        <v>102</v>
      </c>
      <c r="R117" s="73" t="s">
        <v>103</v>
      </c>
      <c r="S117" s="73" t="s">
        <v>104</v>
      </c>
      <c r="T117" s="74" t="s">
        <v>105</v>
      </c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</row>
    <row r="118" spans="1:65" s="2" customFormat="1" ht="22.9" customHeight="1">
      <c r="A118" s="31"/>
      <c r="B118" s="32"/>
      <c r="C118" s="79" t="s">
        <v>86</v>
      </c>
      <c r="D118" s="33"/>
      <c r="E118" s="33"/>
      <c r="F118" s="33"/>
      <c r="G118" s="33"/>
      <c r="H118" s="33"/>
      <c r="I118" s="33"/>
      <c r="J118" s="158">
        <f>BK118</f>
        <v>0</v>
      </c>
      <c r="K118" s="33"/>
      <c r="L118" s="36"/>
      <c r="M118" s="75"/>
      <c r="N118" s="159"/>
      <c r="O118" s="76"/>
      <c r="P118" s="160">
        <f>P119</f>
        <v>0</v>
      </c>
      <c r="Q118" s="76"/>
      <c r="R118" s="160">
        <f>R119</f>
        <v>975.34696500000007</v>
      </c>
      <c r="S118" s="76"/>
      <c r="T118" s="161">
        <f>T119</f>
        <v>41.82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74</v>
      </c>
      <c r="AU118" s="14" t="s">
        <v>87</v>
      </c>
      <c r="BK118" s="162">
        <f>BK119</f>
        <v>0</v>
      </c>
    </row>
    <row r="119" spans="1:65" s="12" customFormat="1" ht="25.9" customHeight="1">
      <c r="B119" s="163"/>
      <c r="C119" s="164"/>
      <c r="D119" s="165" t="s">
        <v>74</v>
      </c>
      <c r="E119" s="166" t="s">
        <v>106</v>
      </c>
      <c r="F119" s="166" t="s">
        <v>107</v>
      </c>
      <c r="G119" s="164"/>
      <c r="H119" s="164"/>
      <c r="I119" s="167"/>
      <c r="J119" s="168">
        <f>BK119</f>
        <v>0</v>
      </c>
      <c r="K119" s="164"/>
      <c r="L119" s="169"/>
      <c r="M119" s="170"/>
      <c r="N119" s="171"/>
      <c r="O119" s="171"/>
      <c r="P119" s="172">
        <f>P120+P131+P140+P145+P160</f>
        <v>0</v>
      </c>
      <c r="Q119" s="171"/>
      <c r="R119" s="172">
        <f>R120+R131+R140+R145+R160</f>
        <v>975.34696500000007</v>
      </c>
      <c r="S119" s="171"/>
      <c r="T119" s="173">
        <f>T120+T131+T140+T145+T160</f>
        <v>41.82</v>
      </c>
      <c r="AR119" s="174" t="s">
        <v>80</v>
      </c>
      <c r="AT119" s="175" t="s">
        <v>74</v>
      </c>
      <c r="AU119" s="175" t="s">
        <v>75</v>
      </c>
      <c r="AY119" s="174" t="s">
        <v>108</v>
      </c>
      <c r="BK119" s="176">
        <f>BK120+BK131+BK140+BK145+BK160</f>
        <v>0</v>
      </c>
    </row>
    <row r="120" spans="1:65" s="12" customFormat="1" ht="22.9" customHeight="1">
      <c r="B120" s="163"/>
      <c r="C120" s="164"/>
      <c r="D120" s="165" t="s">
        <v>74</v>
      </c>
      <c r="E120" s="177" t="s">
        <v>80</v>
      </c>
      <c r="F120" s="177" t="s">
        <v>109</v>
      </c>
      <c r="G120" s="164"/>
      <c r="H120" s="164"/>
      <c r="I120" s="167"/>
      <c r="J120" s="178">
        <f>BK120</f>
        <v>0</v>
      </c>
      <c r="K120" s="164"/>
      <c r="L120" s="169"/>
      <c r="M120" s="170"/>
      <c r="N120" s="171"/>
      <c r="O120" s="171"/>
      <c r="P120" s="172">
        <f>SUM(P121:P130)</f>
        <v>0</v>
      </c>
      <c r="Q120" s="171"/>
      <c r="R120" s="172">
        <f>SUM(R121:R130)</f>
        <v>0</v>
      </c>
      <c r="S120" s="171"/>
      <c r="T120" s="173">
        <f>SUM(T121:T130)</f>
        <v>41.82</v>
      </c>
      <c r="AR120" s="174" t="s">
        <v>80</v>
      </c>
      <c r="AT120" s="175" t="s">
        <v>74</v>
      </c>
      <c r="AU120" s="175" t="s">
        <v>80</v>
      </c>
      <c r="AY120" s="174" t="s">
        <v>108</v>
      </c>
      <c r="BK120" s="176">
        <f>SUM(BK121:BK130)</f>
        <v>0</v>
      </c>
    </row>
    <row r="121" spans="1:65" s="2" customFormat="1" ht="33" customHeight="1">
      <c r="A121" s="31"/>
      <c r="B121" s="32"/>
      <c r="C121" s="179" t="s">
        <v>80</v>
      </c>
      <c r="D121" s="179" t="s">
        <v>110</v>
      </c>
      <c r="E121" s="180" t="s">
        <v>111</v>
      </c>
      <c r="F121" s="181" t="s">
        <v>112</v>
      </c>
      <c r="G121" s="182" t="s">
        <v>113</v>
      </c>
      <c r="H121" s="183">
        <v>29</v>
      </c>
      <c r="I121" s="184"/>
      <c r="J121" s="185">
        <f t="shared" ref="J121:J130" si="0">ROUND(I121*H121,2)</f>
        <v>0</v>
      </c>
      <c r="K121" s="186"/>
      <c r="L121" s="36"/>
      <c r="M121" s="187" t="s">
        <v>1</v>
      </c>
      <c r="N121" s="188" t="s">
        <v>41</v>
      </c>
      <c r="O121" s="68"/>
      <c r="P121" s="189">
        <f t="shared" ref="P121:P130" si="1">O121*H121</f>
        <v>0</v>
      </c>
      <c r="Q121" s="189">
        <v>0</v>
      </c>
      <c r="R121" s="189">
        <f t="shared" ref="R121:R130" si="2">Q121*H121</f>
        <v>0</v>
      </c>
      <c r="S121" s="189">
        <v>0.22500000000000001</v>
      </c>
      <c r="T121" s="190">
        <f t="shared" ref="T121:T130" si="3">S121*H121</f>
        <v>6.5250000000000004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1" t="s">
        <v>114</v>
      </c>
      <c r="AT121" s="191" t="s">
        <v>110</v>
      </c>
      <c r="AU121" s="191" t="s">
        <v>115</v>
      </c>
      <c r="AY121" s="14" t="s">
        <v>108</v>
      </c>
      <c r="BE121" s="192">
        <f t="shared" ref="BE121:BE130" si="4">IF(N121="základná",J121,0)</f>
        <v>0</v>
      </c>
      <c r="BF121" s="192">
        <f t="shared" ref="BF121:BF130" si="5">IF(N121="znížená",J121,0)</f>
        <v>0</v>
      </c>
      <c r="BG121" s="192">
        <f t="shared" ref="BG121:BG130" si="6">IF(N121="zákl. prenesená",J121,0)</f>
        <v>0</v>
      </c>
      <c r="BH121" s="192">
        <f t="shared" ref="BH121:BH130" si="7">IF(N121="zníž. prenesená",J121,0)</f>
        <v>0</v>
      </c>
      <c r="BI121" s="192">
        <f t="shared" ref="BI121:BI130" si="8">IF(N121="nulová",J121,0)</f>
        <v>0</v>
      </c>
      <c r="BJ121" s="14" t="s">
        <v>115</v>
      </c>
      <c r="BK121" s="192">
        <f t="shared" ref="BK121:BK130" si="9">ROUND(I121*H121,2)</f>
        <v>0</v>
      </c>
      <c r="BL121" s="14" t="s">
        <v>114</v>
      </c>
      <c r="BM121" s="191" t="s">
        <v>116</v>
      </c>
    </row>
    <row r="122" spans="1:65" s="2" customFormat="1" ht="21.75" customHeight="1">
      <c r="A122" s="31"/>
      <c r="B122" s="32"/>
      <c r="C122" s="179" t="s">
        <v>115</v>
      </c>
      <c r="D122" s="179" t="s">
        <v>110</v>
      </c>
      <c r="E122" s="180" t="s">
        <v>117</v>
      </c>
      <c r="F122" s="181" t="s">
        <v>118</v>
      </c>
      <c r="G122" s="182" t="s">
        <v>113</v>
      </c>
      <c r="H122" s="183">
        <v>195</v>
      </c>
      <c r="I122" s="184"/>
      <c r="J122" s="185">
        <f t="shared" si="0"/>
        <v>0</v>
      </c>
      <c r="K122" s="186"/>
      <c r="L122" s="36"/>
      <c r="M122" s="187" t="s">
        <v>1</v>
      </c>
      <c r="N122" s="188" t="s">
        <v>41</v>
      </c>
      <c r="O122" s="68"/>
      <c r="P122" s="189">
        <f t="shared" si="1"/>
        <v>0</v>
      </c>
      <c r="Q122" s="189">
        <v>0</v>
      </c>
      <c r="R122" s="189">
        <f t="shared" si="2"/>
        <v>0</v>
      </c>
      <c r="S122" s="189">
        <v>0.18099999999999999</v>
      </c>
      <c r="T122" s="190">
        <f t="shared" si="3"/>
        <v>35.295000000000002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1" t="s">
        <v>114</v>
      </c>
      <c r="AT122" s="191" t="s">
        <v>110</v>
      </c>
      <c r="AU122" s="191" t="s">
        <v>115</v>
      </c>
      <c r="AY122" s="14" t="s">
        <v>108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4" t="s">
        <v>115</v>
      </c>
      <c r="BK122" s="192">
        <f t="shared" si="9"/>
        <v>0</v>
      </c>
      <c r="BL122" s="14" t="s">
        <v>114</v>
      </c>
      <c r="BM122" s="191" t="s">
        <v>119</v>
      </c>
    </row>
    <row r="123" spans="1:65" s="2" customFormat="1" ht="21.75" customHeight="1">
      <c r="A123" s="31"/>
      <c r="B123" s="32"/>
      <c r="C123" s="179" t="s">
        <v>120</v>
      </c>
      <c r="D123" s="179" t="s">
        <v>110</v>
      </c>
      <c r="E123" s="180" t="s">
        <v>121</v>
      </c>
      <c r="F123" s="181" t="s">
        <v>122</v>
      </c>
      <c r="G123" s="182" t="s">
        <v>123</v>
      </c>
      <c r="H123" s="183">
        <v>21</v>
      </c>
      <c r="I123" s="184"/>
      <c r="J123" s="185">
        <f t="shared" si="0"/>
        <v>0</v>
      </c>
      <c r="K123" s="186"/>
      <c r="L123" s="36"/>
      <c r="M123" s="187" t="s">
        <v>1</v>
      </c>
      <c r="N123" s="188" t="s">
        <v>41</v>
      </c>
      <c r="O123" s="68"/>
      <c r="P123" s="189">
        <f t="shared" si="1"/>
        <v>0</v>
      </c>
      <c r="Q123" s="189">
        <v>0</v>
      </c>
      <c r="R123" s="189">
        <f t="shared" si="2"/>
        <v>0</v>
      </c>
      <c r="S123" s="189">
        <v>0</v>
      </c>
      <c r="T123" s="190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1" t="s">
        <v>114</v>
      </c>
      <c r="AT123" s="191" t="s">
        <v>110</v>
      </c>
      <c r="AU123" s="191" t="s">
        <v>115</v>
      </c>
      <c r="AY123" s="14" t="s">
        <v>108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4" t="s">
        <v>115</v>
      </c>
      <c r="BK123" s="192">
        <f t="shared" si="9"/>
        <v>0</v>
      </c>
      <c r="BL123" s="14" t="s">
        <v>114</v>
      </c>
      <c r="BM123" s="191" t="s">
        <v>124</v>
      </c>
    </row>
    <row r="124" spans="1:65" s="2" customFormat="1" ht="21.75" customHeight="1">
      <c r="A124" s="31"/>
      <c r="B124" s="32"/>
      <c r="C124" s="179" t="s">
        <v>114</v>
      </c>
      <c r="D124" s="179" t="s">
        <v>110</v>
      </c>
      <c r="E124" s="180" t="s">
        <v>125</v>
      </c>
      <c r="F124" s="181" t="s">
        <v>126</v>
      </c>
      <c r="G124" s="182" t="s">
        <v>123</v>
      </c>
      <c r="H124" s="183">
        <v>21</v>
      </c>
      <c r="I124" s="184"/>
      <c r="J124" s="185">
        <f t="shared" si="0"/>
        <v>0</v>
      </c>
      <c r="K124" s="186"/>
      <c r="L124" s="36"/>
      <c r="M124" s="187" t="s">
        <v>1</v>
      </c>
      <c r="N124" s="188" t="s">
        <v>41</v>
      </c>
      <c r="O124" s="68"/>
      <c r="P124" s="189">
        <f t="shared" si="1"/>
        <v>0</v>
      </c>
      <c r="Q124" s="189">
        <v>0</v>
      </c>
      <c r="R124" s="189">
        <f t="shared" si="2"/>
        <v>0</v>
      </c>
      <c r="S124" s="189">
        <v>0</v>
      </c>
      <c r="T124" s="190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1" t="s">
        <v>114</v>
      </c>
      <c r="AT124" s="191" t="s">
        <v>110</v>
      </c>
      <c r="AU124" s="191" t="s">
        <v>115</v>
      </c>
      <c r="AY124" s="14" t="s">
        <v>108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4" t="s">
        <v>115</v>
      </c>
      <c r="BK124" s="192">
        <f t="shared" si="9"/>
        <v>0</v>
      </c>
      <c r="BL124" s="14" t="s">
        <v>114</v>
      </c>
      <c r="BM124" s="191" t="s">
        <v>127</v>
      </c>
    </row>
    <row r="125" spans="1:65" s="2" customFormat="1" ht="21.75" customHeight="1">
      <c r="A125" s="31"/>
      <c r="B125" s="32"/>
      <c r="C125" s="179" t="s">
        <v>128</v>
      </c>
      <c r="D125" s="179" t="s">
        <v>110</v>
      </c>
      <c r="E125" s="180" t="s">
        <v>129</v>
      </c>
      <c r="F125" s="181" t="s">
        <v>130</v>
      </c>
      <c r="G125" s="182" t="s">
        <v>123</v>
      </c>
      <c r="H125" s="183">
        <v>2.4</v>
      </c>
      <c r="I125" s="184"/>
      <c r="J125" s="185">
        <f t="shared" si="0"/>
        <v>0</v>
      </c>
      <c r="K125" s="186"/>
      <c r="L125" s="36"/>
      <c r="M125" s="187" t="s">
        <v>1</v>
      </c>
      <c r="N125" s="188" t="s">
        <v>41</v>
      </c>
      <c r="O125" s="68"/>
      <c r="P125" s="189">
        <f t="shared" si="1"/>
        <v>0</v>
      </c>
      <c r="Q125" s="189">
        <v>0</v>
      </c>
      <c r="R125" s="189">
        <f t="shared" si="2"/>
        <v>0</v>
      </c>
      <c r="S125" s="189">
        <v>0</v>
      </c>
      <c r="T125" s="190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1" t="s">
        <v>114</v>
      </c>
      <c r="AT125" s="191" t="s">
        <v>110</v>
      </c>
      <c r="AU125" s="191" t="s">
        <v>115</v>
      </c>
      <c r="AY125" s="14" t="s">
        <v>108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4" t="s">
        <v>115</v>
      </c>
      <c r="BK125" s="192">
        <f t="shared" si="9"/>
        <v>0</v>
      </c>
      <c r="BL125" s="14" t="s">
        <v>114</v>
      </c>
      <c r="BM125" s="191" t="s">
        <v>131</v>
      </c>
    </row>
    <row r="126" spans="1:65" s="2" customFormat="1" ht="33" customHeight="1">
      <c r="A126" s="31"/>
      <c r="B126" s="32"/>
      <c r="C126" s="179" t="s">
        <v>132</v>
      </c>
      <c r="D126" s="179" t="s">
        <v>110</v>
      </c>
      <c r="E126" s="180" t="s">
        <v>133</v>
      </c>
      <c r="F126" s="181" t="s">
        <v>134</v>
      </c>
      <c r="G126" s="182" t="s">
        <v>123</v>
      </c>
      <c r="H126" s="183">
        <v>2.4</v>
      </c>
      <c r="I126" s="184"/>
      <c r="J126" s="185">
        <f t="shared" si="0"/>
        <v>0</v>
      </c>
      <c r="K126" s="186"/>
      <c r="L126" s="36"/>
      <c r="M126" s="187" t="s">
        <v>1</v>
      </c>
      <c r="N126" s="188" t="s">
        <v>41</v>
      </c>
      <c r="O126" s="68"/>
      <c r="P126" s="189">
        <f t="shared" si="1"/>
        <v>0</v>
      </c>
      <c r="Q126" s="189">
        <v>0</v>
      </c>
      <c r="R126" s="189">
        <f t="shared" si="2"/>
        <v>0</v>
      </c>
      <c r="S126" s="189">
        <v>0</v>
      </c>
      <c r="T126" s="190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1" t="s">
        <v>114</v>
      </c>
      <c r="AT126" s="191" t="s">
        <v>110</v>
      </c>
      <c r="AU126" s="191" t="s">
        <v>115</v>
      </c>
      <c r="AY126" s="14" t="s">
        <v>108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4" t="s">
        <v>115</v>
      </c>
      <c r="BK126" s="192">
        <f t="shared" si="9"/>
        <v>0</v>
      </c>
      <c r="BL126" s="14" t="s">
        <v>114</v>
      </c>
      <c r="BM126" s="191" t="s">
        <v>135</v>
      </c>
    </row>
    <row r="127" spans="1:65" s="2" customFormat="1" ht="33" customHeight="1">
      <c r="A127" s="31"/>
      <c r="B127" s="32"/>
      <c r="C127" s="179" t="s">
        <v>136</v>
      </c>
      <c r="D127" s="179" t="s">
        <v>110</v>
      </c>
      <c r="E127" s="180" t="s">
        <v>137</v>
      </c>
      <c r="F127" s="181" t="s">
        <v>138</v>
      </c>
      <c r="G127" s="182" t="s">
        <v>123</v>
      </c>
      <c r="H127" s="183">
        <v>23.4</v>
      </c>
      <c r="I127" s="184"/>
      <c r="J127" s="185">
        <f t="shared" si="0"/>
        <v>0</v>
      </c>
      <c r="K127" s="186"/>
      <c r="L127" s="36"/>
      <c r="M127" s="187" t="s">
        <v>1</v>
      </c>
      <c r="N127" s="188" t="s">
        <v>41</v>
      </c>
      <c r="O127" s="68"/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1" t="s">
        <v>114</v>
      </c>
      <c r="AT127" s="191" t="s">
        <v>110</v>
      </c>
      <c r="AU127" s="191" t="s">
        <v>115</v>
      </c>
      <c r="AY127" s="14" t="s">
        <v>108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115</v>
      </c>
      <c r="BK127" s="192">
        <f t="shared" si="9"/>
        <v>0</v>
      </c>
      <c r="BL127" s="14" t="s">
        <v>114</v>
      </c>
      <c r="BM127" s="191" t="s">
        <v>139</v>
      </c>
    </row>
    <row r="128" spans="1:65" s="2" customFormat="1" ht="21.75" customHeight="1">
      <c r="A128" s="31"/>
      <c r="B128" s="32"/>
      <c r="C128" s="179" t="s">
        <v>140</v>
      </c>
      <c r="D128" s="179" t="s">
        <v>110</v>
      </c>
      <c r="E128" s="180" t="s">
        <v>141</v>
      </c>
      <c r="F128" s="181" t="s">
        <v>142</v>
      </c>
      <c r="G128" s="182" t="s">
        <v>123</v>
      </c>
      <c r="H128" s="183">
        <v>23.4</v>
      </c>
      <c r="I128" s="184"/>
      <c r="J128" s="185">
        <f t="shared" si="0"/>
        <v>0</v>
      </c>
      <c r="K128" s="186"/>
      <c r="L128" s="36"/>
      <c r="M128" s="187" t="s">
        <v>1</v>
      </c>
      <c r="N128" s="188" t="s">
        <v>41</v>
      </c>
      <c r="O128" s="68"/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114</v>
      </c>
      <c r="AT128" s="191" t="s">
        <v>110</v>
      </c>
      <c r="AU128" s="191" t="s">
        <v>115</v>
      </c>
      <c r="AY128" s="14" t="s">
        <v>108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115</v>
      </c>
      <c r="BK128" s="192">
        <f t="shared" si="9"/>
        <v>0</v>
      </c>
      <c r="BL128" s="14" t="s">
        <v>114</v>
      </c>
      <c r="BM128" s="191" t="s">
        <v>143</v>
      </c>
    </row>
    <row r="129" spans="1:65" s="2" customFormat="1" ht="21.75" customHeight="1">
      <c r="A129" s="31"/>
      <c r="B129" s="32"/>
      <c r="C129" s="179" t="s">
        <v>144</v>
      </c>
      <c r="D129" s="179" t="s">
        <v>110</v>
      </c>
      <c r="E129" s="180" t="s">
        <v>145</v>
      </c>
      <c r="F129" s="181" t="s">
        <v>146</v>
      </c>
      <c r="G129" s="182" t="s">
        <v>123</v>
      </c>
      <c r="H129" s="183">
        <v>23.4</v>
      </c>
      <c r="I129" s="184"/>
      <c r="J129" s="185">
        <f t="shared" si="0"/>
        <v>0</v>
      </c>
      <c r="K129" s="186"/>
      <c r="L129" s="36"/>
      <c r="M129" s="187" t="s">
        <v>1</v>
      </c>
      <c r="N129" s="188" t="s">
        <v>41</v>
      </c>
      <c r="O129" s="68"/>
      <c r="P129" s="189">
        <f t="shared" si="1"/>
        <v>0</v>
      </c>
      <c r="Q129" s="189">
        <v>0</v>
      </c>
      <c r="R129" s="189">
        <f t="shared" si="2"/>
        <v>0</v>
      </c>
      <c r="S129" s="189">
        <v>0</v>
      </c>
      <c r="T129" s="19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114</v>
      </c>
      <c r="AT129" s="191" t="s">
        <v>110</v>
      </c>
      <c r="AU129" s="191" t="s">
        <v>115</v>
      </c>
      <c r="AY129" s="14" t="s">
        <v>108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115</v>
      </c>
      <c r="BK129" s="192">
        <f t="shared" si="9"/>
        <v>0</v>
      </c>
      <c r="BL129" s="14" t="s">
        <v>114</v>
      </c>
      <c r="BM129" s="191" t="s">
        <v>147</v>
      </c>
    </row>
    <row r="130" spans="1:65" s="2" customFormat="1" ht="21.75" customHeight="1">
      <c r="A130" s="31"/>
      <c r="B130" s="32"/>
      <c r="C130" s="179" t="s">
        <v>148</v>
      </c>
      <c r="D130" s="179" t="s">
        <v>110</v>
      </c>
      <c r="E130" s="180" t="s">
        <v>149</v>
      </c>
      <c r="F130" s="181" t="s">
        <v>150</v>
      </c>
      <c r="G130" s="182" t="s">
        <v>113</v>
      </c>
      <c r="H130" s="183">
        <v>66</v>
      </c>
      <c r="I130" s="184"/>
      <c r="J130" s="185">
        <f t="shared" si="0"/>
        <v>0</v>
      </c>
      <c r="K130" s="186"/>
      <c r="L130" s="36"/>
      <c r="M130" s="187" t="s">
        <v>1</v>
      </c>
      <c r="N130" s="188" t="s">
        <v>41</v>
      </c>
      <c r="O130" s="68"/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114</v>
      </c>
      <c r="AT130" s="191" t="s">
        <v>110</v>
      </c>
      <c r="AU130" s="191" t="s">
        <v>115</v>
      </c>
      <c r="AY130" s="14" t="s">
        <v>108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115</v>
      </c>
      <c r="BK130" s="192">
        <f t="shared" si="9"/>
        <v>0</v>
      </c>
      <c r="BL130" s="14" t="s">
        <v>114</v>
      </c>
      <c r="BM130" s="191" t="s">
        <v>151</v>
      </c>
    </row>
    <row r="131" spans="1:65" s="12" customFormat="1" ht="22.9" customHeight="1">
      <c r="B131" s="163"/>
      <c r="C131" s="164"/>
      <c r="D131" s="165" t="s">
        <v>74</v>
      </c>
      <c r="E131" s="177" t="s">
        <v>128</v>
      </c>
      <c r="F131" s="177" t="s">
        <v>152</v>
      </c>
      <c r="G131" s="164"/>
      <c r="H131" s="164"/>
      <c r="I131" s="167"/>
      <c r="J131" s="178">
        <f>BK131</f>
        <v>0</v>
      </c>
      <c r="K131" s="164"/>
      <c r="L131" s="169"/>
      <c r="M131" s="170"/>
      <c r="N131" s="171"/>
      <c r="O131" s="171"/>
      <c r="P131" s="172">
        <f>SUM(P132:P139)</f>
        <v>0</v>
      </c>
      <c r="Q131" s="171"/>
      <c r="R131" s="172">
        <f>SUM(R132:R139)</f>
        <v>956.48706000000004</v>
      </c>
      <c r="S131" s="171"/>
      <c r="T131" s="173">
        <f>SUM(T132:T139)</f>
        <v>0</v>
      </c>
      <c r="AR131" s="174" t="s">
        <v>80</v>
      </c>
      <c r="AT131" s="175" t="s">
        <v>74</v>
      </c>
      <c r="AU131" s="175" t="s">
        <v>80</v>
      </c>
      <c r="AY131" s="174" t="s">
        <v>108</v>
      </c>
      <c r="BK131" s="176">
        <f>SUM(BK132:BK139)</f>
        <v>0</v>
      </c>
    </row>
    <row r="132" spans="1:65" s="2" customFormat="1" ht="21.75" customHeight="1">
      <c r="A132" s="31"/>
      <c r="B132" s="32"/>
      <c r="C132" s="179" t="s">
        <v>153</v>
      </c>
      <c r="D132" s="179" t="s">
        <v>110</v>
      </c>
      <c r="E132" s="180" t="s">
        <v>154</v>
      </c>
      <c r="F132" s="181" t="s">
        <v>155</v>
      </c>
      <c r="G132" s="182" t="s">
        <v>113</v>
      </c>
      <c r="H132" s="183">
        <v>66</v>
      </c>
      <c r="I132" s="184"/>
      <c r="J132" s="185">
        <f t="shared" ref="J132:J139" si="10">ROUND(I132*H132,2)</f>
        <v>0</v>
      </c>
      <c r="K132" s="186"/>
      <c r="L132" s="36"/>
      <c r="M132" s="187" t="s">
        <v>1</v>
      </c>
      <c r="N132" s="188" t="s">
        <v>41</v>
      </c>
      <c r="O132" s="68"/>
      <c r="P132" s="189">
        <f t="shared" ref="P132:P139" si="11">O132*H132</f>
        <v>0</v>
      </c>
      <c r="Q132" s="189">
        <v>0.37080000000000002</v>
      </c>
      <c r="R132" s="189">
        <f t="shared" ref="R132:R139" si="12">Q132*H132</f>
        <v>24.472799999999999</v>
      </c>
      <c r="S132" s="189">
        <v>0</v>
      </c>
      <c r="T132" s="190">
        <f t="shared" ref="T132:T139" si="13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114</v>
      </c>
      <c r="AT132" s="191" t="s">
        <v>110</v>
      </c>
      <c r="AU132" s="191" t="s">
        <v>115</v>
      </c>
      <c r="AY132" s="14" t="s">
        <v>108</v>
      </c>
      <c r="BE132" s="192">
        <f t="shared" ref="BE132:BE139" si="14">IF(N132="základná",J132,0)</f>
        <v>0</v>
      </c>
      <c r="BF132" s="192">
        <f t="shared" ref="BF132:BF139" si="15">IF(N132="znížená",J132,0)</f>
        <v>0</v>
      </c>
      <c r="BG132" s="192">
        <f t="shared" ref="BG132:BG139" si="16">IF(N132="zákl. prenesená",J132,0)</f>
        <v>0</v>
      </c>
      <c r="BH132" s="192">
        <f t="shared" ref="BH132:BH139" si="17">IF(N132="zníž. prenesená",J132,0)</f>
        <v>0</v>
      </c>
      <c r="BI132" s="192">
        <f t="shared" ref="BI132:BI139" si="18">IF(N132="nulová",J132,0)</f>
        <v>0</v>
      </c>
      <c r="BJ132" s="14" t="s">
        <v>115</v>
      </c>
      <c r="BK132" s="192">
        <f t="shared" ref="BK132:BK139" si="19">ROUND(I132*H132,2)</f>
        <v>0</v>
      </c>
      <c r="BL132" s="14" t="s">
        <v>114</v>
      </c>
      <c r="BM132" s="191" t="s">
        <v>156</v>
      </c>
    </row>
    <row r="133" spans="1:65" s="2" customFormat="1" ht="21.75" customHeight="1">
      <c r="A133" s="31"/>
      <c r="B133" s="32"/>
      <c r="C133" s="179" t="s">
        <v>157</v>
      </c>
      <c r="D133" s="179" t="s">
        <v>110</v>
      </c>
      <c r="E133" s="180" t="s">
        <v>158</v>
      </c>
      <c r="F133" s="181" t="s">
        <v>159</v>
      </c>
      <c r="G133" s="182" t="s">
        <v>113</v>
      </c>
      <c r="H133" s="183">
        <v>1817</v>
      </c>
      <c r="I133" s="184"/>
      <c r="J133" s="185">
        <f t="shared" si="10"/>
        <v>0</v>
      </c>
      <c r="K133" s="186"/>
      <c r="L133" s="36"/>
      <c r="M133" s="187" t="s">
        <v>1</v>
      </c>
      <c r="N133" s="188" t="s">
        <v>41</v>
      </c>
      <c r="O133" s="68"/>
      <c r="P133" s="189">
        <f t="shared" si="11"/>
        <v>0</v>
      </c>
      <c r="Q133" s="189">
        <v>9.8479999999999998E-2</v>
      </c>
      <c r="R133" s="189">
        <f t="shared" si="12"/>
        <v>178.93816000000001</v>
      </c>
      <c r="S133" s="189">
        <v>0</v>
      </c>
      <c r="T133" s="190">
        <f t="shared" si="1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114</v>
      </c>
      <c r="AT133" s="191" t="s">
        <v>110</v>
      </c>
      <c r="AU133" s="191" t="s">
        <v>115</v>
      </c>
      <c r="AY133" s="14" t="s">
        <v>108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4" t="s">
        <v>115</v>
      </c>
      <c r="BK133" s="192">
        <f t="shared" si="19"/>
        <v>0</v>
      </c>
      <c r="BL133" s="14" t="s">
        <v>114</v>
      </c>
      <c r="BM133" s="191" t="s">
        <v>160</v>
      </c>
    </row>
    <row r="134" spans="1:65" s="2" customFormat="1" ht="33" customHeight="1">
      <c r="A134" s="31"/>
      <c r="B134" s="32"/>
      <c r="C134" s="179" t="s">
        <v>161</v>
      </c>
      <c r="D134" s="179" t="s">
        <v>110</v>
      </c>
      <c r="E134" s="180" t="s">
        <v>162</v>
      </c>
      <c r="F134" s="181" t="s">
        <v>163</v>
      </c>
      <c r="G134" s="182" t="s">
        <v>113</v>
      </c>
      <c r="H134" s="183">
        <v>784</v>
      </c>
      <c r="I134" s="184"/>
      <c r="J134" s="185">
        <f t="shared" si="10"/>
        <v>0</v>
      </c>
      <c r="K134" s="186"/>
      <c r="L134" s="36"/>
      <c r="M134" s="187" t="s">
        <v>1</v>
      </c>
      <c r="N134" s="188" t="s">
        <v>41</v>
      </c>
      <c r="O134" s="68"/>
      <c r="P134" s="189">
        <f t="shared" si="11"/>
        <v>0</v>
      </c>
      <c r="Q134" s="189">
        <v>0.19694999999999999</v>
      </c>
      <c r="R134" s="189">
        <f t="shared" si="12"/>
        <v>154.40879999999999</v>
      </c>
      <c r="S134" s="189">
        <v>0</v>
      </c>
      <c r="T134" s="190">
        <f t="shared" si="1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1" t="s">
        <v>114</v>
      </c>
      <c r="AT134" s="191" t="s">
        <v>110</v>
      </c>
      <c r="AU134" s="191" t="s">
        <v>115</v>
      </c>
      <c r="AY134" s="14" t="s">
        <v>108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4" t="s">
        <v>115</v>
      </c>
      <c r="BK134" s="192">
        <f t="shared" si="19"/>
        <v>0</v>
      </c>
      <c r="BL134" s="14" t="s">
        <v>114</v>
      </c>
      <c r="BM134" s="191" t="s">
        <v>164</v>
      </c>
    </row>
    <row r="135" spans="1:65" s="2" customFormat="1" ht="33" customHeight="1">
      <c r="A135" s="31"/>
      <c r="B135" s="32"/>
      <c r="C135" s="179" t="s">
        <v>165</v>
      </c>
      <c r="D135" s="179" t="s">
        <v>110</v>
      </c>
      <c r="E135" s="180" t="s">
        <v>166</v>
      </c>
      <c r="F135" s="181" t="s">
        <v>167</v>
      </c>
      <c r="G135" s="182" t="s">
        <v>123</v>
      </c>
      <c r="H135" s="183">
        <v>4</v>
      </c>
      <c r="I135" s="184"/>
      <c r="J135" s="185">
        <f t="shared" si="10"/>
        <v>0</v>
      </c>
      <c r="K135" s="186"/>
      <c r="L135" s="36"/>
      <c r="M135" s="187" t="s">
        <v>1</v>
      </c>
      <c r="N135" s="188" t="s">
        <v>41</v>
      </c>
      <c r="O135" s="68"/>
      <c r="P135" s="189">
        <f t="shared" si="11"/>
        <v>0</v>
      </c>
      <c r="Q135" s="189">
        <v>1.4804999999999999</v>
      </c>
      <c r="R135" s="189">
        <f t="shared" si="12"/>
        <v>5.9219999999999997</v>
      </c>
      <c r="S135" s="189">
        <v>0</v>
      </c>
      <c r="T135" s="190">
        <f t="shared" si="1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114</v>
      </c>
      <c r="AT135" s="191" t="s">
        <v>110</v>
      </c>
      <c r="AU135" s="191" t="s">
        <v>115</v>
      </c>
      <c r="AY135" s="14" t="s">
        <v>108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4" t="s">
        <v>115</v>
      </c>
      <c r="BK135" s="192">
        <f t="shared" si="19"/>
        <v>0</v>
      </c>
      <c r="BL135" s="14" t="s">
        <v>114</v>
      </c>
      <c r="BM135" s="191" t="s">
        <v>168</v>
      </c>
    </row>
    <row r="136" spans="1:65" s="2" customFormat="1" ht="21.75" customHeight="1">
      <c r="A136" s="31"/>
      <c r="B136" s="32"/>
      <c r="C136" s="179" t="s">
        <v>169</v>
      </c>
      <c r="D136" s="179" t="s">
        <v>110</v>
      </c>
      <c r="E136" s="180" t="s">
        <v>170</v>
      </c>
      <c r="F136" s="181" t="s">
        <v>171</v>
      </c>
      <c r="G136" s="182" t="s">
        <v>172</v>
      </c>
      <c r="H136" s="183">
        <v>119</v>
      </c>
      <c r="I136" s="184"/>
      <c r="J136" s="185">
        <f t="shared" si="10"/>
        <v>0</v>
      </c>
      <c r="K136" s="186"/>
      <c r="L136" s="36"/>
      <c r="M136" s="187" t="s">
        <v>1</v>
      </c>
      <c r="N136" s="188" t="s">
        <v>41</v>
      </c>
      <c r="O136" s="68"/>
      <c r="P136" s="189">
        <f t="shared" si="11"/>
        <v>0</v>
      </c>
      <c r="Q136" s="189">
        <v>1</v>
      </c>
      <c r="R136" s="189">
        <f t="shared" si="12"/>
        <v>119</v>
      </c>
      <c r="S136" s="189">
        <v>0</v>
      </c>
      <c r="T136" s="190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114</v>
      </c>
      <c r="AT136" s="191" t="s">
        <v>110</v>
      </c>
      <c r="AU136" s="191" t="s">
        <v>115</v>
      </c>
      <c r="AY136" s="14" t="s">
        <v>108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4" t="s">
        <v>115</v>
      </c>
      <c r="BK136" s="192">
        <f t="shared" si="19"/>
        <v>0</v>
      </c>
      <c r="BL136" s="14" t="s">
        <v>114</v>
      </c>
      <c r="BM136" s="191" t="s">
        <v>173</v>
      </c>
    </row>
    <row r="137" spans="1:65" s="2" customFormat="1" ht="21.75" customHeight="1">
      <c r="A137" s="31"/>
      <c r="B137" s="32"/>
      <c r="C137" s="179" t="s">
        <v>174</v>
      </c>
      <c r="D137" s="179" t="s">
        <v>110</v>
      </c>
      <c r="E137" s="180" t="s">
        <v>175</v>
      </c>
      <c r="F137" s="181" t="s">
        <v>176</v>
      </c>
      <c r="G137" s="182" t="s">
        <v>177</v>
      </c>
      <c r="H137" s="183">
        <v>69</v>
      </c>
      <c r="I137" s="184"/>
      <c r="J137" s="185">
        <f t="shared" si="10"/>
        <v>0</v>
      </c>
      <c r="K137" s="186"/>
      <c r="L137" s="36"/>
      <c r="M137" s="187" t="s">
        <v>1</v>
      </c>
      <c r="N137" s="188" t="s">
        <v>41</v>
      </c>
      <c r="O137" s="68"/>
      <c r="P137" s="189">
        <f t="shared" si="11"/>
        <v>0</v>
      </c>
      <c r="Q137" s="189">
        <v>0</v>
      </c>
      <c r="R137" s="189">
        <f t="shared" si="12"/>
        <v>0</v>
      </c>
      <c r="S137" s="189">
        <v>0</v>
      </c>
      <c r="T137" s="190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114</v>
      </c>
      <c r="AT137" s="191" t="s">
        <v>110</v>
      </c>
      <c r="AU137" s="191" t="s">
        <v>115</v>
      </c>
      <c r="AY137" s="14" t="s">
        <v>108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4" t="s">
        <v>115</v>
      </c>
      <c r="BK137" s="192">
        <f t="shared" si="19"/>
        <v>0</v>
      </c>
      <c r="BL137" s="14" t="s">
        <v>114</v>
      </c>
      <c r="BM137" s="191" t="s">
        <v>178</v>
      </c>
    </row>
    <row r="138" spans="1:65" s="2" customFormat="1" ht="33" customHeight="1">
      <c r="A138" s="31"/>
      <c r="B138" s="32"/>
      <c r="C138" s="179" t="s">
        <v>179</v>
      </c>
      <c r="D138" s="179" t="s">
        <v>110</v>
      </c>
      <c r="E138" s="180" t="s">
        <v>180</v>
      </c>
      <c r="F138" s="181" t="s">
        <v>181</v>
      </c>
      <c r="G138" s="182" t="s">
        <v>113</v>
      </c>
      <c r="H138" s="183">
        <v>3031</v>
      </c>
      <c r="I138" s="184"/>
      <c r="J138" s="185">
        <f t="shared" si="10"/>
        <v>0</v>
      </c>
      <c r="K138" s="186"/>
      <c r="L138" s="36"/>
      <c r="M138" s="187" t="s">
        <v>1</v>
      </c>
      <c r="N138" s="188" t="s">
        <v>41</v>
      </c>
      <c r="O138" s="68"/>
      <c r="P138" s="189">
        <f t="shared" si="11"/>
        <v>0</v>
      </c>
      <c r="Q138" s="189">
        <v>7.1000000000000002E-4</v>
      </c>
      <c r="R138" s="189">
        <f t="shared" si="12"/>
        <v>2.1520100000000002</v>
      </c>
      <c r="S138" s="189">
        <v>0</v>
      </c>
      <c r="T138" s="190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1" t="s">
        <v>114</v>
      </c>
      <c r="AT138" s="191" t="s">
        <v>110</v>
      </c>
      <c r="AU138" s="191" t="s">
        <v>115</v>
      </c>
      <c r="AY138" s="14" t="s">
        <v>108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4" t="s">
        <v>115</v>
      </c>
      <c r="BK138" s="192">
        <f t="shared" si="19"/>
        <v>0</v>
      </c>
      <c r="BL138" s="14" t="s">
        <v>114</v>
      </c>
      <c r="BM138" s="191" t="s">
        <v>182</v>
      </c>
    </row>
    <row r="139" spans="1:65" s="2" customFormat="1" ht="33" customHeight="1">
      <c r="A139" s="31"/>
      <c r="B139" s="32"/>
      <c r="C139" s="179" t="s">
        <v>183</v>
      </c>
      <c r="D139" s="179" t="s">
        <v>110</v>
      </c>
      <c r="E139" s="180" t="s">
        <v>184</v>
      </c>
      <c r="F139" s="181" t="s">
        <v>185</v>
      </c>
      <c r="G139" s="182" t="s">
        <v>113</v>
      </c>
      <c r="H139" s="183">
        <v>3031</v>
      </c>
      <c r="I139" s="184"/>
      <c r="J139" s="185">
        <f t="shared" si="10"/>
        <v>0</v>
      </c>
      <c r="K139" s="186"/>
      <c r="L139" s="36"/>
      <c r="M139" s="187" t="s">
        <v>1</v>
      </c>
      <c r="N139" s="188" t="s">
        <v>41</v>
      </c>
      <c r="O139" s="68"/>
      <c r="P139" s="189">
        <f t="shared" si="11"/>
        <v>0</v>
      </c>
      <c r="Q139" s="189">
        <v>0.15559000000000001</v>
      </c>
      <c r="R139" s="189">
        <f t="shared" si="12"/>
        <v>471.59329000000002</v>
      </c>
      <c r="S139" s="189">
        <v>0</v>
      </c>
      <c r="T139" s="190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114</v>
      </c>
      <c r="AT139" s="191" t="s">
        <v>110</v>
      </c>
      <c r="AU139" s="191" t="s">
        <v>115</v>
      </c>
      <c r="AY139" s="14" t="s">
        <v>108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4" t="s">
        <v>115</v>
      </c>
      <c r="BK139" s="192">
        <f t="shared" si="19"/>
        <v>0</v>
      </c>
      <c r="BL139" s="14" t="s">
        <v>114</v>
      </c>
      <c r="BM139" s="191" t="s">
        <v>186</v>
      </c>
    </row>
    <row r="140" spans="1:65" s="12" customFormat="1" ht="22.9" customHeight="1">
      <c r="B140" s="163"/>
      <c r="C140" s="164"/>
      <c r="D140" s="165" t="s">
        <v>74</v>
      </c>
      <c r="E140" s="177" t="s">
        <v>140</v>
      </c>
      <c r="F140" s="177" t="s">
        <v>187</v>
      </c>
      <c r="G140" s="164"/>
      <c r="H140" s="164"/>
      <c r="I140" s="167"/>
      <c r="J140" s="178">
        <f>BK140</f>
        <v>0</v>
      </c>
      <c r="K140" s="164"/>
      <c r="L140" s="169"/>
      <c r="M140" s="170"/>
      <c r="N140" s="171"/>
      <c r="O140" s="171"/>
      <c r="P140" s="172">
        <f>SUM(P141:P144)</f>
        <v>0</v>
      </c>
      <c r="Q140" s="171"/>
      <c r="R140" s="172">
        <f>SUM(R141:R144)</f>
        <v>10.487919999999999</v>
      </c>
      <c r="S140" s="171"/>
      <c r="T140" s="173">
        <f>SUM(T141:T144)</f>
        <v>0</v>
      </c>
      <c r="AR140" s="174" t="s">
        <v>80</v>
      </c>
      <c r="AT140" s="175" t="s">
        <v>74</v>
      </c>
      <c r="AU140" s="175" t="s">
        <v>80</v>
      </c>
      <c r="AY140" s="174" t="s">
        <v>108</v>
      </c>
      <c r="BK140" s="176">
        <f>SUM(BK141:BK144)</f>
        <v>0</v>
      </c>
    </row>
    <row r="141" spans="1:65" s="2" customFormat="1" ht="16.5" customHeight="1">
      <c r="A141" s="31"/>
      <c r="B141" s="32"/>
      <c r="C141" s="179" t="s">
        <v>188</v>
      </c>
      <c r="D141" s="179" t="s">
        <v>110</v>
      </c>
      <c r="E141" s="180" t="s">
        <v>189</v>
      </c>
      <c r="F141" s="181" t="s">
        <v>190</v>
      </c>
      <c r="G141" s="182" t="s">
        <v>191</v>
      </c>
      <c r="H141" s="183">
        <v>1</v>
      </c>
      <c r="I141" s="184"/>
      <c r="J141" s="185">
        <f>ROUND(I141*H141,2)</f>
        <v>0</v>
      </c>
      <c r="K141" s="186"/>
      <c r="L141" s="36"/>
      <c r="M141" s="187" t="s">
        <v>1</v>
      </c>
      <c r="N141" s="188" t="s">
        <v>41</v>
      </c>
      <c r="O141" s="68"/>
      <c r="P141" s="189">
        <f>O141*H141</f>
        <v>0</v>
      </c>
      <c r="Q141" s="189">
        <v>0.41424</v>
      </c>
      <c r="R141" s="189">
        <f>Q141*H141</f>
        <v>0.41424</v>
      </c>
      <c r="S141" s="189">
        <v>0</v>
      </c>
      <c r="T141" s="190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114</v>
      </c>
      <c r="AT141" s="191" t="s">
        <v>110</v>
      </c>
      <c r="AU141" s="191" t="s">
        <v>115</v>
      </c>
      <c r="AY141" s="14" t="s">
        <v>108</v>
      </c>
      <c r="BE141" s="192">
        <f>IF(N141="základná",J141,0)</f>
        <v>0</v>
      </c>
      <c r="BF141" s="192">
        <f>IF(N141="znížená",J141,0)</f>
        <v>0</v>
      </c>
      <c r="BG141" s="192">
        <f>IF(N141="zákl. prenesená",J141,0)</f>
        <v>0</v>
      </c>
      <c r="BH141" s="192">
        <f>IF(N141="zníž. prenesená",J141,0)</f>
        <v>0</v>
      </c>
      <c r="BI141" s="192">
        <f>IF(N141="nulová",J141,0)</f>
        <v>0</v>
      </c>
      <c r="BJ141" s="14" t="s">
        <v>115</v>
      </c>
      <c r="BK141" s="192">
        <f>ROUND(I141*H141,2)</f>
        <v>0</v>
      </c>
      <c r="BL141" s="14" t="s">
        <v>114</v>
      </c>
      <c r="BM141" s="191" t="s">
        <v>192</v>
      </c>
    </row>
    <row r="142" spans="1:65" s="2" customFormat="1" ht="21.75" customHeight="1">
      <c r="A142" s="31"/>
      <c r="B142" s="32"/>
      <c r="C142" s="193" t="s">
        <v>7</v>
      </c>
      <c r="D142" s="193" t="s">
        <v>193</v>
      </c>
      <c r="E142" s="194" t="s">
        <v>194</v>
      </c>
      <c r="F142" s="195" t="s">
        <v>195</v>
      </c>
      <c r="G142" s="196" t="s">
        <v>191</v>
      </c>
      <c r="H142" s="197">
        <v>1</v>
      </c>
      <c r="I142" s="198"/>
      <c r="J142" s="199">
        <f>ROUND(I142*H142,2)</f>
        <v>0</v>
      </c>
      <c r="K142" s="200"/>
      <c r="L142" s="201"/>
      <c r="M142" s="202" t="s">
        <v>1</v>
      </c>
      <c r="N142" s="203" t="s">
        <v>41</v>
      </c>
      <c r="O142" s="68"/>
      <c r="P142" s="189">
        <f>O142*H142</f>
        <v>0</v>
      </c>
      <c r="Q142" s="189">
        <v>7.5999999999999998E-2</v>
      </c>
      <c r="R142" s="189">
        <f>Q142*H142</f>
        <v>7.5999999999999998E-2</v>
      </c>
      <c r="S142" s="189">
        <v>0</v>
      </c>
      <c r="T142" s="190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140</v>
      </c>
      <c r="AT142" s="191" t="s">
        <v>193</v>
      </c>
      <c r="AU142" s="191" t="s">
        <v>115</v>
      </c>
      <c r="AY142" s="14" t="s">
        <v>108</v>
      </c>
      <c r="BE142" s="192">
        <f>IF(N142="základná",J142,0)</f>
        <v>0</v>
      </c>
      <c r="BF142" s="192">
        <f>IF(N142="znížená",J142,0)</f>
        <v>0</v>
      </c>
      <c r="BG142" s="192">
        <f>IF(N142="zákl. prenesená",J142,0)</f>
        <v>0</v>
      </c>
      <c r="BH142" s="192">
        <f>IF(N142="zníž. prenesená",J142,0)</f>
        <v>0</v>
      </c>
      <c r="BI142" s="192">
        <f>IF(N142="nulová",J142,0)</f>
        <v>0</v>
      </c>
      <c r="BJ142" s="14" t="s">
        <v>115</v>
      </c>
      <c r="BK142" s="192">
        <f>ROUND(I142*H142,2)</f>
        <v>0</v>
      </c>
      <c r="BL142" s="14" t="s">
        <v>114</v>
      </c>
      <c r="BM142" s="191" t="s">
        <v>196</v>
      </c>
    </row>
    <row r="143" spans="1:65" s="2" customFormat="1" ht="16.5" customHeight="1">
      <c r="A143" s="31"/>
      <c r="B143" s="32"/>
      <c r="C143" s="179" t="s">
        <v>197</v>
      </c>
      <c r="D143" s="179" t="s">
        <v>110</v>
      </c>
      <c r="E143" s="180" t="s">
        <v>198</v>
      </c>
      <c r="F143" s="181" t="s">
        <v>199</v>
      </c>
      <c r="G143" s="182" t="s">
        <v>191</v>
      </c>
      <c r="H143" s="183">
        <v>2</v>
      </c>
      <c r="I143" s="184"/>
      <c r="J143" s="185">
        <f>ROUND(I143*H143,2)</f>
        <v>0</v>
      </c>
      <c r="K143" s="186"/>
      <c r="L143" s="36"/>
      <c r="M143" s="187" t="s">
        <v>1</v>
      </c>
      <c r="N143" s="188" t="s">
        <v>41</v>
      </c>
      <c r="O143" s="68"/>
      <c r="P143" s="189">
        <f>O143*H143</f>
        <v>0</v>
      </c>
      <c r="Q143" s="189">
        <v>0.41064000000000001</v>
      </c>
      <c r="R143" s="189">
        <f>Q143*H143</f>
        <v>0.82128000000000001</v>
      </c>
      <c r="S143" s="189">
        <v>0</v>
      </c>
      <c r="T143" s="190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1" t="s">
        <v>114</v>
      </c>
      <c r="AT143" s="191" t="s">
        <v>110</v>
      </c>
      <c r="AU143" s="191" t="s">
        <v>115</v>
      </c>
      <c r="AY143" s="14" t="s">
        <v>108</v>
      </c>
      <c r="BE143" s="192">
        <f>IF(N143="základná",J143,0)</f>
        <v>0</v>
      </c>
      <c r="BF143" s="192">
        <f>IF(N143="znížená",J143,0)</f>
        <v>0</v>
      </c>
      <c r="BG143" s="192">
        <f>IF(N143="zákl. prenesená",J143,0)</f>
        <v>0</v>
      </c>
      <c r="BH143" s="192">
        <f>IF(N143="zníž. prenesená",J143,0)</f>
        <v>0</v>
      </c>
      <c r="BI143" s="192">
        <f>IF(N143="nulová",J143,0)</f>
        <v>0</v>
      </c>
      <c r="BJ143" s="14" t="s">
        <v>115</v>
      </c>
      <c r="BK143" s="192">
        <f>ROUND(I143*H143,2)</f>
        <v>0</v>
      </c>
      <c r="BL143" s="14" t="s">
        <v>114</v>
      </c>
      <c r="BM143" s="191" t="s">
        <v>200</v>
      </c>
    </row>
    <row r="144" spans="1:65" s="2" customFormat="1" ht="16.5" customHeight="1">
      <c r="A144" s="31"/>
      <c r="B144" s="32"/>
      <c r="C144" s="179" t="s">
        <v>201</v>
      </c>
      <c r="D144" s="179" t="s">
        <v>110</v>
      </c>
      <c r="E144" s="180" t="s">
        <v>202</v>
      </c>
      <c r="F144" s="181" t="s">
        <v>203</v>
      </c>
      <c r="G144" s="182" t="s">
        <v>191</v>
      </c>
      <c r="H144" s="183">
        <v>30</v>
      </c>
      <c r="I144" s="184"/>
      <c r="J144" s="185">
        <f>ROUND(I144*H144,2)</f>
        <v>0</v>
      </c>
      <c r="K144" s="186"/>
      <c r="L144" s="36"/>
      <c r="M144" s="187" t="s">
        <v>1</v>
      </c>
      <c r="N144" s="188" t="s">
        <v>41</v>
      </c>
      <c r="O144" s="68"/>
      <c r="P144" s="189">
        <f>O144*H144</f>
        <v>0</v>
      </c>
      <c r="Q144" s="189">
        <v>0.30587999999999999</v>
      </c>
      <c r="R144" s="189">
        <f>Q144*H144</f>
        <v>9.1763999999999992</v>
      </c>
      <c r="S144" s="189">
        <v>0</v>
      </c>
      <c r="T144" s="190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114</v>
      </c>
      <c r="AT144" s="191" t="s">
        <v>110</v>
      </c>
      <c r="AU144" s="191" t="s">
        <v>115</v>
      </c>
      <c r="AY144" s="14" t="s">
        <v>108</v>
      </c>
      <c r="BE144" s="192">
        <f>IF(N144="základná",J144,0)</f>
        <v>0</v>
      </c>
      <c r="BF144" s="192">
        <f>IF(N144="znížená",J144,0)</f>
        <v>0</v>
      </c>
      <c r="BG144" s="192">
        <f>IF(N144="zákl. prenesená",J144,0)</f>
        <v>0</v>
      </c>
      <c r="BH144" s="192">
        <f>IF(N144="zníž. prenesená",J144,0)</f>
        <v>0</v>
      </c>
      <c r="BI144" s="192">
        <f>IF(N144="nulová",J144,0)</f>
        <v>0</v>
      </c>
      <c r="BJ144" s="14" t="s">
        <v>115</v>
      </c>
      <c r="BK144" s="192">
        <f>ROUND(I144*H144,2)</f>
        <v>0</v>
      </c>
      <c r="BL144" s="14" t="s">
        <v>114</v>
      </c>
      <c r="BM144" s="191" t="s">
        <v>204</v>
      </c>
    </row>
    <row r="145" spans="1:65" s="12" customFormat="1" ht="22.9" customHeight="1">
      <c r="B145" s="163"/>
      <c r="C145" s="164"/>
      <c r="D145" s="165" t="s">
        <v>74</v>
      </c>
      <c r="E145" s="177" t="s">
        <v>144</v>
      </c>
      <c r="F145" s="177" t="s">
        <v>205</v>
      </c>
      <c r="G145" s="164"/>
      <c r="H145" s="164"/>
      <c r="I145" s="167"/>
      <c r="J145" s="178">
        <f>BK145</f>
        <v>0</v>
      </c>
      <c r="K145" s="164"/>
      <c r="L145" s="169"/>
      <c r="M145" s="170"/>
      <c r="N145" s="171"/>
      <c r="O145" s="171"/>
      <c r="P145" s="172">
        <f>SUM(P146:P159)</f>
        <v>0</v>
      </c>
      <c r="Q145" s="171"/>
      <c r="R145" s="172">
        <f>SUM(R146:R159)</f>
        <v>8.3719850000000005</v>
      </c>
      <c r="S145" s="171"/>
      <c r="T145" s="173">
        <f>SUM(T146:T159)</f>
        <v>0</v>
      </c>
      <c r="AR145" s="174" t="s">
        <v>80</v>
      </c>
      <c r="AT145" s="175" t="s">
        <v>74</v>
      </c>
      <c r="AU145" s="175" t="s">
        <v>80</v>
      </c>
      <c r="AY145" s="174" t="s">
        <v>108</v>
      </c>
      <c r="BK145" s="176">
        <f>SUM(BK146:BK159)</f>
        <v>0</v>
      </c>
    </row>
    <row r="146" spans="1:65" s="2" customFormat="1" ht="33" customHeight="1">
      <c r="A146" s="31"/>
      <c r="B146" s="32"/>
      <c r="C146" s="179" t="s">
        <v>206</v>
      </c>
      <c r="D146" s="179" t="s">
        <v>110</v>
      </c>
      <c r="E146" s="180" t="s">
        <v>207</v>
      </c>
      <c r="F146" s="181" t="s">
        <v>208</v>
      </c>
      <c r="G146" s="182" t="s">
        <v>177</v>
      </c>
      <c r="H146" s="183">
        <v>12.5</v>
      </c>
      <c r="I146" s="184"/>
      <c r="J146" s="185">
        <f t="shared" ref="J146:J159" si="20">ROUND(I146*H146,2)</f>
        <v>0</v>
      </c>
      <c r="K146" s="186"/>
      <c r="L146" s="36"/>
      <c r="M146" s="187" t="s">
        <v>1</v>
      </c>
      <c r="N146" s="188" t="s">
        <v>41</v>
      </c>
      <c r="O146" s="68"/>
      <c r="P146" s="189">
        <f t="shared" ref="P146:P159" si="21">O146*H146</f>
        <v>0</v>
      </c>
      <c r="Q146" s="189">
        <v>9.8530000000000006E-2</v>
      </c>
      <c r="R146" s="189">
        <f t="shared" ref="R146:R159" si="22">Q146*H146</f>
        <v>1.2316250000000002</v>
      </c>
      <c r="S146" s="189">
        <v>0</v>
      </c>
      <c r="T146" s="190">
        <f t="shared" ref="T146:T159" si="23"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1" t="s">
        <v>114</v>
      </c>
      <c r="AT146" s="191" t="s">
        <v>110</v>
      </c>
      <c r="AU146" s="191" t="s">
        <v>115</v>
      </c>
      <c r="AY146" s="14" t="s">
        <v>108</v>
      </c>
      <c r="BE146" s="192">
        <f t="shared" ref="BE146:BE159" si="24">IF(N146="základná",J146,0)</f>
        <v>0</v>
      </c>
      <c r="BF146" s="192">
        <f t="shared" ref="BF146:BF159" si="25">IF(N146="znížená",J146,0)</f>
        <v>0</v>
      </c>
      <c r="BG146" s="192">
        <f t="shared" ref="BG146:BG159" si="26">IF(N146="zákl. prenesená",J146,0)</f>
        <v>0</v>
      </c>
      <c r="BH146" s="192">
        <f t="shared" ref="BH146:BH159" si="27">IF(N146="zníž. prenesená",J146,0)</f>
        <v>0</v>
      </c>
      <c r="BI146" s="192">
        <f t="shared" ref="BI146:BI159" si="28">IF(N146="nulová",J146,0)</f>
        <v>0</v>
      </c>
      <c r="BJ146" s="14" t="s">
        <v>115</v>
      </c>
      <c r="BK146" s="192">
        <f t="shared" ref="BK146:BK159" si="29">ROUND(I146*H146,2)</f>
        <v>0</v>
      </c>
      <c r="BL146" s="14" t="s">
        <v>114</v>
      </c>
      <c r="BM146" s="191" t="s">
        <v>209</v>
      </c>
    </row>
    <row r="147" spans="1:65" s="2" customFormat="1" ht="21.75" customHeight="1">
      <c r="A147" s="31"/>
      <c r="B147" s="32"/>
      <c r="C147" s="193" t="s">
        <v>210</v>
      </c>
      <c r="D147" s="193" t="s">
        <v>193</v>
      </c>
      <c r="E147" s="194" t="s">
        <v>211</v>
      </c>
      <c r="F147" s="195" t="s">
        <v>212</v>
      </c>
      <c r="G147" s="196" t="s">
        <v>191</v>
      </c>
      <c r="H147" s="197">
        <v>13</v>
      </c>
      <c r="I147" s="198"/>
      <c r="J147" s="199">
        <f t="shared" si="20"/>
        <v>0</v>
      </c>
      <c r="K147" s="200"/>
      <c r="L147" s="201"/>
      <c r="M147" s="202" t="s">
        <v>1</v>
      </c>
      <c r="N147" s="203" t="s">
        <v>41</v>
      </c>
      <c r="O147" s="68"/>
      <c r="P147" s="189">
        <f t="shared" si="21"/>
        <v>0</v>
      </c>
      <c r="Q147" s="189">
        <v>2.3E-2</v>
      </c>
      <c r="R147" s="189">
        <f t="shared" si="22"/>
        <v>0.29899999999999999</v>
      </c>
      <c r="S147" s="189">
        <v>0</v>
      </c>
      <c r="T147" s="190">
        <f t="shared" si="2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1" t="s">
        <v>140</v>
      </c>
      <c r="AT147" s="191" t="s">
        <v>193</v>
      </c>
      <c r="AU147" s="191" t="s">
        <v>115</v>
      </c>
      <c r="AY147" s="14" t="s">
        <v>108</v>
      </c>
      <c r="BE147" s="192">
        <f t="shared" si="24"/>
        <v>0</v>
      </c>
      <c r="BF147" s="192">
        <f t="shared" si="25"/>
        <v>0</v>
      </c>
      <c r="BG147" s="192">
        <f t="shared" si="26"/>
        <v>0</v>
      </c>
      <c r="BH147" s="192">
        <f t="shared" si="27"/>
        <v>0</v>
      </c>
      <c r="BI147" s="192">
        <f t="shared" si="28"/>
        <v>0</v>
      </c>
      <c r="BJ147" s="14" t="s">
        <v>115</v>
      </c>
      <c r="BK147" s="192">
        <f t="shared" si="29"/>
        <v>0</v>
      </c>
      <c r="BL147" s="14" t="s">
        <v>114</v>
      </c>
      <c r="BM147" s="191" t="s">
        <v>213</v>
      </c>
    </row>
    <row r="148" spans="1:65" s="2" customFormat="1" ht="33" customHeight="1">
      <c r="A148" s="31"/>
      <c r="B148" s="32"/>
      <c r="C148" s="179" t="s">
        <v>214</v>
      </c>
      <c r="D148" s="179" t="s">
        <v>110</v>
      </c>
      <c r="E148" s="180" t="s">
        <v>215</v>
      </c>
      <c r="F148" s="181" t="s">
        <v>216</v>
      </c>
      <c r="G148" s="182" t="s">
        <v>123</v>
      </c>
      <c r="H148" s="183">
        <v>1</v>
      </c>
      <c r="I148" s="184"/>
      <c r="J148" s="185">
        <f t="shared" si="20"/>
        <v>0</v>
      </c>
      <c r="K148" s="186"/>
      <c r="L148" s="36"/>
      <c r="M148" s="187" t="s">
        <v>1</v>
      </c>
      <c r="N148" s="188" t="s">
        <v>41</v>
      </c>
      <c r="O148" s="68"/>
      <c r="P148" s="189">
        <f t="shared" si="21"/>
        <v>0</v>
      </c>
      <c r="Q148" s="189">
        <v>2.2151299999999998</v>
      </c>
      <c r="R148" s="189">
        <f t="shared" si="22"/>
        <v>2.2151299999999998</v>
      </c>
      <c r="S148" s="189">
        <v>0</v>
      </c>
      <c r="T148" s="190">
        <f t="shared" si="2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1" t="s">
        <v>114</v>
      </c>
      <c r="AT148" s="191" t="s">
        <v>110</v>
      </c>
      <c r="AU148" s="191" t="s">
        <v>115</v>
      </c>
      <c r="AY148" s="14" t="s">
        <v>108</v>
      </c>
      <c r="BE148" s="192">
        <f t="shared" si="24"/>
        <v>0</v>
      </c>
      <c r="BF148" s="192">
        <f t="shared" si="25"/>
        <v>0</v>
      </c>
      <c r="BG148" s="192">
        <f t="shared" si="26"/>
        <v>0</v>
      </c>
      <c r="BH148" s="192">
        <f t="shared" si="27"/>
        <v>0</v>
      </c>
      <c r="BI148" s="192">
        <f t="shared" si="28"/>
        <v>0</v>
      </c>
      <c r="BJ148" s="14" t="s">
        <v>115</v>
      </c>
      <c r="BK148" s="192">
        <f t="shared" si="29"/>
        <v>0</v>
      </c>
      <c r="BL148" s="14" t="s">
        <v>114</v>
      </c>
      <c r="BM148" s="191" t="s">
        <v>217</v>
      </c>
    </row>
    <row r="149" spans="1:65" s="2" customFormat="1" ht="21.75" customHeight="1">
      <c r="A149" s="31"/>
      <c r="B149" s="32"/>
      <c r="C149" s="179" t="s">
        <v>218</v>
      </c>
      <c r="D149" s="179" t="s">
        <v>110</v>
      </c>
      <c r="E149" s="180" t="s">
        <v>219</v>
      </c>
      <c r="F149" s="181" t="s">
        <v>220</v>
      </c>
      <c r="G149" s="182" t="s">
        <v>177</v>
      </c>
      <c r="H149" s="183">
        <v>69</v>
      </c>
      <c r="I149" s="184"/>
      <c r="J149" s="185">
        <f t="shared" si="20"/>
        <v>0</v>
      </c>
      <c r="K149" s="186"/>
      <c r="L149" s="36"/>
      <c r="M149" s="187" t="s">
        <v>1</v>
      </c>
      <c r="N149" s="188" t="s">
        <v>41</v>
      </c>
      <c r="O149" s="68"/>
      <c r="P149" s="189">
        <f t="shared" si="21"/>
        <v>0</v>
      </c>
      <c r="Q149" s="189">
        <v>0</v>
      </c>
      <c r="R149" s="189">
        <f t="shared" si="22"/>
        <v>0</v>
      </c>
      <c r="S149" s="189">
        <v>0</v>
      </c>
      <c r="T149" s="190">
        <f t="shared" si="2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1" t="s">
        <v>114</v>
      </c>
      <c r="AT149" s="191" t="s">
        <v>110</v>
      </c>
      <c r="AU149" s="191" t="s">
        <v>115</v>
      </c>
      <c r="AY149" s="14" t="s">
        <v>108</v>
      </c>
      <c r="BE149" s="192">
        <f t="shared" si="24"/>
        <v>0</v>
      </c>
      <c r="BF149" s="192">
        <f t="shared" si="25"/>
        <v>0</v>
      </c>
      <c r="BG149" s="192">
        <f t="shared" si="26"/>
        <v>0</v>
      </c>
      <c r="BH149" s="192">
        <f t="shared" si="27"/>
        <v>0</v>
      </c>
      <c r="BI149" s="192">
        <f t="shared" si="28"/>
        <v>0</v>
      </c>
      <c r="BJ149" s="14" t="s">
        <v>115</v>
      </c>
      <c r="BK149" s="192">
        <f t="shared" si="29"/>
        <v>0</v>
      </c>
      <c r="BL149" s="14" t="s">
        <v>114</v>
      </c>
      <c r="BM149" s="191" t="s">
        <v>221</v>
      </c>
    </row>
    <row r="150" spans="1:65" s="2" customFormat="1" ht="21.75" customHeight="1">
      <c r="A150" s="31"/>
      <c r="B150" s="32"/>
      <c r="C150" s="179" t="s">
        <v>222</v>
      </c>
      <c r="D150" s="179" t="s">
        <v>110</v>
      </c>
      <c r="E150" s="180" t="s">
        <v>223</v>
      </c>
      <c r="F150" s="181" t="s">
        <v>224</v>
      </c>
      <c r="G150" s="182" t="s">
        <v>177</v>
      </c>
      <c r="H150" s="183">
        <v>11</v>
      </c>
      <c r="I150" s="184"/>
      <c r="J150" s="185">
        <f t="shared" si="20"/>
        <v>0</v>
      </c>
      <c r="K150" s="186"/>
      <c r="L150" s="36"/>
      <c r="M150" s="187" t="s">
        <v>1</v>
      </c>
      <c r="N150" s="188" t="s">
        <v>41</v>
      </c>
      <c r="O150" s="68"/>
      <c r="P150" s="189">
        <f t="shared" si="21"/>
        <v>0</v>
      </c>
      <c r="Q150" s="189">
        <v>6.9999999999999994E-5</v>
      </c>
      <c r="R150" s="189">
        <f t="shared" si="22"/>
        <v>7.6999999999999996E-4</v>
      </c>
      <c r="S150" s="189">
        <v>0</v>
      </c>
      <c r="T150" s="190">
        <f t="shared" si="2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1" t="s">
        <v>114</v>
      </c>
      <c r="AT150" s="191" t="s">
        <v>110</v>
      </c>
      <c r="AU150" s="191" t="s">
        <v>115</v>
      </c>
      <c r="AY150" s="14" t="s">
        <v>108</v>
      </c>
      <c r="BE150" s="192">
        <f t="shared" si="24"/>
        <v>0</v>
      </c>
      <c r="BF150" s="192">
        <f t="shared" si="25"/>
        <v>0</v>
      </c>
      <c r="BG150" s="192">
        <f t="shared" si="26"/>
        <v>0</v>
      </c>
      <c r="BH150" s="192">
        <f t="shared" si="27"/>
        <v>0</v>
      </c>
      <c r="BI150" s="192">
        <f t="shared" si="28"/>
        <v>0</v>
      </c>
      <c r="BJ150" s="14" t="s">
        <v>115</v>
      </c>
      <c r="BK150" s="192">
        <f t="shared" si="29"/>
        <v>0</v>
      </c>
      <c r="BL150" s="14" t="s">
        <v>114</v>
      </c>
      <c r="BM150" s="191" t="s">
        <v>225</v>
      </c>
    </row>
    <row r="151" spans="1:65" s="2" customFormat="1" ht="33" customHeight="1">
      <c r="A151" s="31"/>
      <c r="B151" s="32"/>
      <c r="C151" s="179" t="s">
        <v>226</v>
      </c>
      <c r="D151" s="179" t="s">
        <v>110</v>
      </c>
      <c r="E151" s="180" t="s">
        <v>227</v>
      </c>
      <c r="F151" s="181" t="s">
        <v>228</v>
      </c>
      <c r="G151" s="182" t="s">
        <v>177</v>
      </c>
      <c r="H151" s="183">
        <v>4</v>
      </c>
      <c r="I151" s="184"/>
      <c r="J151" s="185">
        <f t="shared" si="20"/>
        <v>0</v>
      </c>
      <c r="K151" s="186"/>
      <c r="L151" s="36"/>
      <c r="M151" s="187" t="s">
        <v>1</v>
      </c>
      <c r="N151" s="188" t="s">
        <v>41</v>
      </c>
      <c r="O151" s="68"/>
      <c r="P151" s="189">
        <f t="shared" si="21"/>
        <v>0</v>
      </c>
      <c r="Q151" s="189">
        <v>0.40542</v>
      </c>
      <c r="R151" s="189">
        <f t="shared" si="22"/>
        <v>1.62168</v>
      </c>
      <c r="S151" s="189">
        <v>0</v>
      </c>
      <c r="T151" s="190">
        <f t="shared" si="2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1" t="s">
        <v>114</v>
      </c>
      <c r="AT151" s="191" t="s">
        <v>110</v>
      </c>
      <c r="AU151" s="191" t="s">
        <v>115</v>
      </c>
      <c r="AY151" s="14" t="s">
        <v>108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4" t="s">
        <v>115</v>
      </c>
      <c r="BK151" s="192">
        <f t="shared" si="29"/>
        <v>0</v>
      </c>
      <c r="BL151" s="14" t="s">
        <v>114</v>
      </c>
      <c r="BM151" s="191" t="s">
        <v>229</v>
      </c>
    </row>
    <row r="152" spans="1:65" s="2" customFormat="1" ht="33" customHeight="1">
      <c r="A152" s="31"/>
      <c r="B152" s="32"/>
      <c r="C152" s="193" t="s">
        <v>230</v>
      </c>
      <c r="D152" s="193" t="s">
        <v>193</v>
      </c>
      <c r="E152" s="194" t="s">
        <v>231</v>
      </c>
      <c r="F152" s="195" t="s">
        <v>232</v>
      </c>
      <c r="G152" s="196" t="s">
        <v>191</v>
      </c>
      <c r="H152" s="197">
        <v>4</v>
      </c>
      <c r="I152" s="198"/>
      <c r="J152" s="199">
        <f t="shared" si="20"/>
        <v>0</v>
      </c>
      <c r="K152" s="200"/>
      <c r="L152" s="201"/>
      <c r="M152" s="202" t="s">
        <v>1</v>
      </c>
      <c r="N152" s="203" t="s">
        <v>41</v>
      </c>
      <c r="O152" s="68"/>
      <c r="P152" s="189">
        <f t="shared" si="21"/>
        <v>0</v>
      </c>
      <c r="Q152" s="189">
        <v>0.09</v>
      </c>
      <c r="R152" s="189">
        <f t="shared" si="22"/>
        <v>0.36</v>
      </c>
      <c r="S152" s="189">
        <v>0</v>
      </c>
      <c r="T152" s="190">
        <f t="shared" si="2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1" t="s">
        <v>140</v>
      </c>
      <c r="AT152" s="191" t="s">
        <v>193</v>
      </c>
      <c r="AU152" s="191" t="s">
        <v>115</v>
      </c>
      <c r="AY152" s="14" t="s">
        <v>108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4" t="s">
        <v>115</v>
      </c>
      <c r="BK152" s="192">
        <f t="shared" si="29"/>
        <v>0</v>
      </c>
      <c r="BL152" s="14" t="s">
        <v>114</v>
      </c>
      <c r="BM152" s="191" t="s">
        <v>233</v>
      </c>
    </row>
    <row r="153" spans="1:65" s="2" customFormat="1" ht="21.75" customHeight="1">
      <c r="A153" s="31"/>
      <c r="B153" s="32"/>
      <c r="C153" s="193" t="s">
        <v>234</v>
      </c>
      <c r="D153" s="193" t="s">
        <v>193</v>
      </c>
      <c r="E153" s="194" t="s">
        <v>235</v>
      </c>
      <c r="F153" s="195" t="s">
        <v>236</v>
      </c>
      <c r="G153" s="196" t="s">
        <v>191</v>
      </c>
      <c r="H153" s="197">
        <v>1</v>
      </c>
      <c r="I153" s="198"/>
      <c r="J153" s="199">
        <f t="shared" si="20"/>
        <v>0</v>
      </c>
      <c r="K153" s="200"/>
      <c r="L153" s="201"/>
      <c r="M153" s="202" t="s">
        <v>1</v>
      </c>
      <c r="N153" s="203" t="s">
        <v>41</v>
      </c>
      <c r="O153" s="68"/>
      <c r="P153" s="189">
        <f t="shared" si="21"/>
        <v>0</v>
      </c>
      <c r="Q153" s="189">
        <v>6.1999999999999998E-3</v>
      </c>
      <c r="R153" s="189">
        <f t="shared" si="22"/>
        <v>6.1999999999999998E-3</v>
      </c>
      <c r="S153" s="189">
        <v>0</v>
      </c>
      <c r="T153" s="190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1" t="s">
        <v>140</v>
      </c>
      <c r="AT153" s="191" t="s">
        <v>193</v>
      </c>
      <c r="AU153" s="191" t="s">
        <v>115</v>
      </c>
      <c r="AY153" s="14" t="s">
        <v>108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4" t="s">
        <v>115</v>
      </c>
      <c r="BK153" s="192">
        <f t="shared" si="29"/>
        <v>0</v>
      </c>
      <c r="BL153" s="14" t="s">
        <v>114</v>
      </c>
      <c r="BM153" s="191" t="s">
        <v>237</v>
      </c>
    </row>
    <row r="154" spans="1:65" s="2" customFormat="1" ht="33" customHeight="1">
      <c r="A154" s="31"/>
      <c r="B154" s="32"/>
      <c r="C154" s="179" t="s">
        <v>238</v>
      </c>
      <c r="D154" s="179" t="s">
        <v>110</v>
      </c>
      <c r="E154" s="180" t="s">
        <v>239</v>
      </c>
      <c r="F154" s="181" t="s">
        <v>240</v>
      </c>
      <c r="G154" s="182" t="s">
        <v>191</v>
      </c>
      <c r="H154" s="183">
        <v>1</v>
      </c>
      <c r="I154" s="184"/>
      <c r="J154" s="185">
        <f t="shared" si="20"/>
        <v>0</v>
      </c>
      <c r="K154" s="186"/>
      <c r="L154" s="36"/>
      <c r="M154" s="187" t="s">
        <v>1</v>
      </c>
      <c r="N154" s="188" t="s">
        <v>41</v>
      </c>
      <c r="O154" s="68"/>
      <c r="P154" s="189">
        <f t="shared" si="21"/>
        <v>0</v>
      </c>
      <c r="Q154" s="189">
        <v>0.27027000000000001</v>
      </c>
      <c r="R154" s="189">
        <f t="shared" si="22"/>
        <v>0.27027000000000001</v>
      </c>
      <c r="S154" s="189">
        <v>0</v>
      </c>
      <c r="T154" s="190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1" t="s">
        <v>114</v>
      </c>
      <c r="AT154" s="191" t="s">
        <v>110</v>
      </c>
      <c r="AU154" s="191" t="s">
        <v>115</v>
      </c>
      <c r="AY154" s="14" t="s">
        <v>108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4" t="s">
        <v>115</v>
      </c>
      <c r="BK154" s="192">
        <f t="shared" si="29"/>
        <v>0</v>
      </c>
      <c r="BL154" s="14" t="s">
        <v>114</v>
      </c>
      <c r="BM154" s="191" t="s">
        <v>241</v>
      </c>
    </row>
    <row r="155" spans="1:65" s="2" customFormat="1" ht="44.25" customHeight="1">
      <c r="A155" s="31"/>
      <c r="B155" s="32"/>
      <c r="C155" s="193" t="s">
        <v>242</v>
      </c>
      <c r="D155" s="193" t="s">
        <v>193</v>
      </c>
      <c r="E155" s="194" t="s">
        <v>243</v>
      </c>
      <c r="F155" s="195" t="s">
        <v>244</v>
      </c>
      <c r="G155" s="196" t="s">
        <v>191</v>
      </c>
      <c r="H155" s="197">
        <v>1</v>
      </c>
      <c r="I155" s="198"/>
      <c r="J155" s="199">
        <f t="shared" si="20"/>
        <v>0</v>
      </c>
      <c r="K155" s="200"/>
      <c r="L155" s="201"/>
      <c r="M155" s="202" t="s">
        <v>1</v>
      </c>
      <c r="N155" s="203" t="s">
        <v>41</v>
      </c>
      <c r="O155" s="68"/>
      <c r="P155" s="189">
        <f t="shared" si="21"/>
        <v>0</v>
      </c>
      <c r="Q155" s="189">
        <v>5.8999999999999997E-2</v>
      </c>
      <c r="R155" s="189">
        <f t="shared" si="22"/>
        <v>5.8999999999999997E-2</v>
      </c>
      <c r="S155" s="189">
        <v>0</v>
      </c>
      <c r="T155" s="190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1" t="s">
        <v>140</v>
      </c>
      <c r="AT155" s="191" t="s">
        <v>193</v>
      </c>
      <c r="AU155" s="191" t="s">
        <v>115</v>
      </c>
      <c r="AY155" s="14" t="s">
        <v>108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4" t="s">
        <v>115</v>
      </c>
      <c r="BK155" s="192">
        <f t="shared" si="29"/>
        <v>0</v>
      </c>
      <c r="BL155" s="14" t="s">
        <v>114</v>
      </c>
      <c r="BM155" s="191" t="s">
        <v>245</v>
      </c>
    </row>
    <row r="156" spans="1:65" s="2" customFormat="1" ht="21.75" customHeight="1">
      <c r="A156" s="31"/>
      <c r="B156" s="32"/>
      <c r="C156" s="179" t="s">
        <v>246</v>
      </c>
      <c r="D156" s="179" t="s">
        <v>110</v>
      </c>
      <c r="E156" s="180" t="s">
        <v>247</v>
      </c>
      <c r="F156" s="181" t="s">
        <v>248</v>
      </c>
      <c r="G156" s="182" t="s">
        <v>123</v>
      </c>
      <c r="H156" s="183">
        <v>1</v>
      </c>
      <c r="I156" s="184"/>
      <c r="J156" s="185">
        <f t="shared" si="20"/>
        <v>0</v>
      </c>
      <c r="K156" s="186"/>
      <c r="L156" s="36"/>
      <c r="M156" s="187" t="s">
        <v>1</v>
      </c>
      <c r="N156" s="188" t="s">
        <v>41</v>
      </c>
      <c r="O156" s="68"/>
      <c r="P156" s="189">
        <f t="shared" si="21"/>
        <v>0</v>
      </c>
      <c r="Q156" s="189">
        <v>2.3083100000000001</v>
      </c>
      <c r="R156" s="189">
        <f t="shared" si="22"/>
        <v>2.3083100000000001</v>
      </c>
      <c r="S156" s="189">
        <v>0</v>
      </c>
      <c r="T156" s="190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1" t="s">
        <v>114</v>
      </c>
      <c r="AT156" s="191" t="s">
        <v>110</v>
      </c>
      <c r="AU156" s="191" t="s">
        <v>115</v>
      </c>
      <c r="AY156" s="14" t="s">
        <v>108</v>
      </c>
      <c r="BE156" s="192">
        <f t="shared" si="24"/>
        <v>0</v>
      </c>
      <c r="BF156" s="192">
        <f t="shared" si="25"/>
        <v>0</v>
      </c>
      <c r="BG156" s="192">
        <f t="shared" si="26"/>
        <v>0</v>
      </c>
      <c r="BH156" s="192">
        <f t="shared" si="27"/>
        <v>0</v>
      </c>
      <c r="BI156" s="192">
        <f t="shared" si="28"/>
        <v>0</v>
      </c>
      <c r="BJ156" s="14" t="s">
        <v>115</v>
      </c>
      <c r="BK156" s="192">
        <f t="shared" si="29"/>
        <v>0</v>
      </c>
      <c r="BL156" s="14" t="s">
        <v>114</v>
      </c>
      <c r="BM156" s="191" t="s">
        <v>249</v>
      </c>
    </row>
    <row r="157" spans="1:65" s="2" customFormat="1" ht="33" customHeight="1">
      <c r="A157" s="31"/>
      <c r="B157" s="32"/>
      <c r="C157" s="179" t="s">
        <v>250</v>
      </c>
      <c r="D157" s="179" t="s">
        <v>110</v>
      </c>
      <c r="E157" s="180" t="s">
        <v>251</v>
      </c>
      <c r="F157" s="181" t="s">
        <v>252</v>
      </c>
      <c r="G157" s="182" t="s">
        <v>172</v>
      </c>
      <c r="H157" s="183">
        <v>41.82</v>
      </c>
      <c r="I157" s="184"/>
      <c r="J157" s="185">
        <f t="shared" si="20"/>
        <v>0</v>
      </c>
      <c r="K157" s="186"/>
      <c r="L157" s="36"/>
      <c r="M157" s="187" t="s">
        <v>1</v>
      </c>
      <c r="N157" s="188" t="s">
        <v>41</v>
      </c>
      <c r="O157" s="68"/>
      <c r="P157" s="189">
        <f t="shared" si="21"/>
        <v>0</v>
      </c>
      <c r="Q157" s="189">
        <v>0</v>
      </c>
      <c r="R157" s="189">
        <f t="shared" si="22"/>
        <v>0</v>
      </c>
      <c r="S157" s="189">
        <v>0</v>
      </c>
      <c r="T157" s="190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1" t="s">
        <v>114</v>
      </c>
      <c r="AT157" s="191" t="s">
        <v>110</v>
      </c>
      <c r="AU157" s="191" t="s">
        <v>115</v>
      </c>
      <c r="AY157" s="14" t="s">
        <v>108</v>
      </c>
      <c r="BE157" s="192">
        <f t="shared" si="24"/>
        <v>0</v>
      </c>
      <c r="BF157" s="192">
        <f t="shared" si="25"/>
        <v>0</v>
      </c>
      <c r="BG157" s="192">
        <f t="shared" si="26"/>
        <v>0</v>
      </c>
      <c r="BH157" s="192">
        <f t="shared" si="27"/>
        <v>0</v>
      </c>
      <c r="BI157" s="192">
        <f t="shared" si="28"/>
        <v>0</v>
      </c>
      <c r="BJ157" s="14" t="s">
        <v>115</v>
      </c>
      <c r="BK157" s="192">
        <f t="shared" si="29"/>
        <v>0</v>
      </c>
      <c r="BL157" s="14" t="s">
        <v>114</v>
      </c>
      <c r="BM157" s="191" t="s">
        <v>253</v>
      </c>
    </row>
    <row r="158" spans="1:65" s="2" customFormat="1" ht="21.75" customHeight="1">
      <c r="A158" s="31"/>
      <c r="B158" s="32"/>
      <c r="C158" s="179" t="s">
        <v>254</v>
      </c>
      <c r="D158" s="179" t="s">
        <v>110</v>
      </c>
      <c r="E158" s="180" t="s">
        <v>255</v>
      </c>
      <c r="F158" s="181" t="s">
        <v>256</v>
      </c>
      <c r="G158" s="182" t="s">
        <v>172</v>
      </c>
      <c r="H158" s="183">
        <v>81.819999999999993</v>
      </c>
      <c r="I158" s="184"/>
      <c r="J158" s="185">
        <f t="shared" si="20"/>
        <v>0</v>
      </c>
      <c r="K158" s="186"/>
      <c r="L158" s="36"/>
      <c r="M158" s="187" t="s">
        <v>1</v>
      </c>
      <c r="N158" s="188" t="s">
        <v>41</v>
      </c>
      <c r="O158" s="68"/>
      <c r="P158" s="189">
        <f t="shared" si="21"/>
        <v>0</v>
      </c>
      <c r="Q158" s="189">
        <v>0</v>
      </c>
      <c r="R158" s="189">
        <f t="shared" si="22"/>
        <v>0</v>
      </c>
      <c r="S158" s="189">
        <v>0</v>
      </c>
      <c r="T158" s="190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1" t="s">
        <v>114</v>
      </c>
      <c r="AT158" s="191" t="s">
        <v>110</v>
      </c>
      <c r="AU158" s="191" t="s">
        <v>115</v>
      </c>
      <c r="AY158" s="14" t="s">
        <v>108</v>
      </c>
      <c r="BE158" s="192">
        <f t="shared" si="24"/>
        <v>0</v>
      </c>
      <c r="BF158" s="192">
        <f t="shared" si="25"/>
        <v>0</v>
      </c>
      <c r="BG158" s="192">
        <f t="shared" si="26"/>
        <v>0</v>
      </c>
      <c r="BH158" s="192">
        <f t="shared" si="27"/>
        <v>0</v>
      </c>
      <c r="BI158" s="192">
        <f t="shared" si="28"/>
        <v>0</v>
      </c>
      <c r="BJ158" s="14" t="s">
        <v>115</v>
      </c>
      <c r="BK158" s="192">
        <f t="shared" si="29"/>
        <v>0</v>
      </c>
      <c r="BL158" s="14" t="s">
        <v>114</v>
      </c>
      <c r="BM158" s="191" t="s">
        <v>257</v>
      </c>
    </row>
    <row r="159" spans="1:65" s="2" customFormat="1" ht="21.75" customHeight="1">
      <c r="A159" s="31"/>
      <c r="B159" s="32"/>
      <c r="C159" s="179" t="s">
        <v>258</v>
      </c>
      <c r="D159" s="179" t="s">
        <v>110</v>
      </c>
      <c r="E159" s="180" t="s">
        <v>259</v>
      </c>
      <c r="F159" s="181" t="s">
        <v>260</v>
      </c>
      <c r="G159" s="182" t="s">
        <v>172</v>
      </c>
      <c r="H159" s="183">
        <v>41.82</v>
      </c>
      <c r="I159" s="184"/>
      <c r="J159" s="185">
        <f t="shared" si="20"/>
        <v>0</v>
      </c>
      <c r="K159" s="186"/>
      <c r="L159" s="36"/>
      <c r="M159" s="187" t="s">
        <v>1</v>
      </c>
      <c r="N159" s="188" t="s">
        <v>41</v>
      </c>
      <c r="O159" s="68"/>
      <c r="P159" s="189">
        <f t="shared" si="21"/>
        <v>0</v>
      </c>
      <c r="Q159" s="189">
        <v>0</v>
      </c>
      <c r="R159" s="189">
        <f t="shared" si="22"/>
        <v>0</v>
      </c>
      <c r="S159" s="189">
        <v>0</v>
      </c>
      <c r="T159" s="190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1" t="s">
        <v>114</v>
      </c>
      <c r="AT159" s="191" t="s">
        <v>110</v>
      </c>
      <c r="AU159" s="191" t="s">
        <v>115</v>
      </c>
      <c r="AY159" s="14" t="s">
        <v>108</v>
      </c>
      <c r="BE159" s="192">
        <f t="shared" si="24"/>
        <v>0</v>
      </c>
      <c r="BF159" s="192">
        <f t="shared" si="25"/>
        <v>0</v>
      </c>
      <c r="BG159" s="192">
        <f t="shared" si="26"/>
        <v>0</v>
      </c>
      <c r="BH159" s="192">
        <f t="shared" si="27"/>
        <v>0</v>
      </c>
      <c r="BI159" s="192">
        <f t="shared" si="28"/>
        <v>0</v>
      </c>
      <c r="BJ159" s="14" t="s">
        <v>115</v>
      </c>
      <c r="BK159" s="192">
        <f t="shared" si="29"/>
        <v>0</v>
      </c>
      <c r="BL159" s="14" t="s">
        <v>114</v>
      </c>
      <c r="BM159" s="191" t="s">
        <v>261</v>
      </c>
    </row>
    <row r="160" spans="1:65" s="12" customFormat="1" ht="22.9" customHeight="1">
      <c r="B160" s="163"/>
      <c r="C160" s="164"/>
      <c r="D160" s="165" t="s">
        <v>74</v>
      </c>
      <c r="E160" s="177" t="s">
        <v>262</v>
      </c>
      <c r="F160" s="177" t="s">
        <v>263</v>
      </c>
      <c r="G160" s="164"/>
      <c r="H160" s="164"/>
      <c r="I160" s="167"/>
      <c r="J160" s="178">
        <f>BK160</f>
        <v>0</v>
      </c>
      <c r="K160" s="164"/>
      <c r="L160" s="169"/>
      <c r="M160" s="170"/>
      <c r="N160" s="171"/>
      <c r="O160" s="171"/>
      <c r="P160" s="172">
        <f>P161</f>
        <v>0</v>
      </c>
      <c r="Q160" s="171"/>
      <c r="R160" s="172">
        <f>R161</f>
        <v>0</v>
      </c>
      <c r="S160" s="171"/>
      <c r="T160" s="173">
        <f>T161</f>
        <v>0</v>
      </c>
      <c r="AR160" s="174" t="s">
        <v>80</v>
      </c>
      <c r="AT160" s="175" t="s">
        <v>74</v>
      </c>
      <c r="AU160" s="175" t="s">
        <v>80</v>
      </c>
      <c r="AY160" s="174" t="s">
        <v>108</v>
      </c>
      <c r="BK160" s="176">
        <f>BK161</f>
        <v>0</v>
      </c>
    </row>
    <row r="161" spans="1:65" s="2" customFormat="1" ht="21.75" customHeight="1">
      <c r="A161" s="31"/>
      <c r="B161" s="32"/>
      <c r="C161" s="179" t="s">
        <v>264</v>
      </c>
      <c r="D161" s="179" t="s">
        <v>110</v>
      </c>
      <c r="E161" s="180" t="s">
        <v>265</v>
      </c>
      <c r="F161" s="181" t="s">
        <v>266</v>
      </c>
      <c r="G161" s="182" t="s">
        <v>172</v>
      </c>
      <c r="H161" s="183">
        <v>975.34699999999998</v>
      </c>
      <c r="I161" s="184"/>
      <c r="J161" s="185">
        <f>ROUND(I161*H161,2)</f>
        <v>0</v>
      </c>
      <c r="K161" s="186"/>
      <c r="L161" s="36"/>
      <c r="M161" s="204" t="s">
        <v>1</v>
      </c>
      <c r="N161" s="205" t="s">
        <v>41</v>
      </c>
      <c r="O161" s="206"/>
      <c r="P161" s="207">
        <f>O161*H161</f>
        <v>0</v>
      </c>
      <c r="Q161" s="207">
        <v>0</v>
      </c>
      <c r="R161" s="207">
        <f>Q161*H161</f>
        <v>0</v>
      </c>
      <c r="S161" s="207">
        <v>0</v>
      </c>
      <c r="T161" s="208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1" t="s">
        <v>114</v>
      </c>
      <c r="AT161" s="191" t="s">
        <v>110</v>
      </c>
      <c r="AU161" s="191" t="s">
        <v>115</v>
      </c>
      <c r="AY161" s="14" t="s">
        <v>108</v>
      </c>
      <c r="BE161" s="192">
        <f>IF(N161="základná",J161,0)</f>
        <v>0</v>
      </c>
      <c r="BF161" s="192">
        <f>IF(N161="znížená",J161,0)</f>
        <v>0</v>
      </c>
      <c r="BG161" s="192">
        <f>IF(N161="zákl. prenesená",J161,0)</f>
        <v>0</v>
      </c>
      <c r="BH161" s="192">
        <f>IF(N161="zníž. prenesená",J161,0)</f>
        <v>0</v>
      </c>
      <c r="BI161" s="192">
        <f>IF(N161="nulová",J161,0)</f>
        <v>0</v>
      </c>
      <c r="BJ161" s="14" t="s">
        <v>115</v>
      </c>
      <c r="BK161" s="192">
        <f>ROUND(I161*H161,2)</f>
        <v>0</v>
      </c>
      <c r="BL161" s="14" t="s">
        <v>114</v>
      </c>
      <c r="BM161" s="191" t="s">
        <v>267</v>
      </c>
    </row>
    <row r="162" spans="1:65" s="2" customFormat="1" ht="6.95" customHeight="1">
      <c r="A162" s="31"/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36"/>
      <c r="M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</sheetData>
  <sheetProtection algorithmName="SHA-512" hashValue="WWE799WobxuUoGtVr3ru0Ab33amXOwsWCqgm534UOFmZTN294KEJ1U3BSXQXgZTn7aAr/SPHorhKCm5v/FKpCw==" saltValue="W1iO+x/eynV5jbih76N6jGwYvWcDwaBikWe/llZLM+3ahhCjXD0pTQGiQseVYcBt2YOE4pKFeT/AAequfrXNGA==" spinCount="100000" sheet="1" objects="1" scenarios="1" formatColumns="0" formatRows="0" autoFilter="0"/>
  <autoFilter ref="C117:K161" xr:uid="{00000000-0009-0000-0000-000001000000}"/>
  <mergeCells count="6">
    <mergeCell ref="L2:V2"/>
    <mergeCell ref="E7:H7"/>
    <mergeCell ref="E16:H16"/>
    <mergeCell ref="E25:H25"/>
    <mergeCell ref="E85:H85"/>
    <mergeCell ref="E110:H110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21_008 - Doasfaltovanie m...</vt:lpstr>
      <vt:lpstr>'21_008 - Doasfaltovanie m...'!Názvy_tlače</vt:lpstr>
      <vt:lpstr>'Rekapitulácia stavby'!Názvy_tlače</vt:lpstr>
      <vt:lpstr>'21_008 - Doasfaltovanie m...'!Oblasť_tlače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MARTIN-PC\Martin</dc:creator>
  <cp:lastModifiedBy>Martin</cp:lastModifiedBy>
  <cp:lastPrinted>2021-03-09T11:22:17Z</cp:lastPrinted>
  <dcterms:created xsi:type="dcterms:W3CDTF">2021-03-09T11:16:43Z</dcterms:created>
  <dcterms:modified xsi:type="dcterms:W3CDTF">2021-03-09T11:22:27Z</dcterms:modified>
</cp:coreProperties>
</file>